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2142B0D0-C657-468C-A467-260D289356AF}" xr6:coauthVersionLast="43" xr6:coauthVersionMax="43" xr10:uidLastSave="{00000000-0000-0000-0000-000000000000}"/>
  <bookViews>
    <workbookView xWindow="810" yWindow="-120" windowWidth="28110" windowHeight="16440" activeTab="1" xr2:uid="{00000000-000D-0000-FFFF-FFFF00000000}"/>
  </bookViews>
  <sheets>
    <sheet name="kluci" sheetId="1" r:id="rId1"/>
    <sheet name="holk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9" i="2" l="1"/>
  <c r="I63" i="2"/>
  <c r="I64" i="2"/>
  <c r="I65" i="2"/>
  <c r="I66" i="2"/>
  <c r="I67" i="2"/>
  <c r="I68" i="2"/>
  <c r="I70" i="2"/>
  <c r="I71" i="2"/>
  <c r="I72" i="2"/>
  <c r="I73" i="2"/>
  <c r="I74" i="2"/>
  <c r="I75" i="2"/>
  <c r="A80" i="2" l="1"/>
  <c r="C75" i="2"/>
  <c r="E75" i="2"/>
  <c r="G75" i="2"/>
  <c r="C74" i="2"/>
  <c r="E74" i="2"/>
  <c r="G74" i="2"/>
  <c r="C73" i="2"/>
  <c r="E73" i="2"/>
  <c r="G73" i="2"/>
  <c r="C59" i="2"/>
  <c r="E59" i="2"/>
  <c r="G59" i="2"/>
  <c r="C58" i="2"/>
  <c r="E58" i="2"/>
  <c r="G58" i="2"/>
  <c r="C57" i="2"/>
  <c r="E57" i="2"/>
  <c r="G57" i="2"/>
  <c r="C56" i="2"/>
  <c r="E56" i="2"/>
  <c r="G56" i="2"/>
  <c r="C55" i="2"/>
  <c r="E55" i="2"/>
  <c r="G55" i="2"/>
  <c r="C54" i="2"/>
  <c r="E54" i="2"/>
  <c r="G54" i="2"/>
  <c r="C53" i="2"/>
  <c r="E53" i="2"/>
  <c r="G53" i="2"/>
  <c r="C52" i="2"/>
  <c r="E52" i="2"/>
  <c r="G52" i="2"/>
  <c r="C51" i="2"/>
  <c r="E51" i="2"/>
  <c r="G51" i="2"/>
  <c r="C50" i="2"/>
  <c r="E50" i="2"/>
  <c r="G50" i="2"/>
  <c r="C49" i="2"/>
  <c r="E49" i="2"/>
  <c r="G49" i="2"/>
  <c r="C48" i="2"/>
  <c r="E48" i="2"/>
  <c r="G48" i="2"/>
  <c r="C47" i="2"/>
  <c r="E47" i="2"/>
  <c r="G47" i="2"/>
  <c r="C9" i="2"/>
  <c r="E9" i="2"/>
  <c r="G9" i="2"/>
  <c r="C8" i="2"/>
  <c r="E8" i="2"/>
  <c r="G8" i="2"/>
  <c r="C7" i="2"/>
  <c r="E7" i="2"/>
  <c r="G7" i="2"/>
  <c r="C6" i="2"/>
  <c r="E6" i="2"/>
  <c r="G6" i="2"/>
  <c r="A58" i="1"/>
  <c r="G8" i="1"/>
  <c r="E8" i="1"/>
  <c r="C8" i="1"/>
  <c r="G7" i="1"/>
  <c r="E7" i="1"/>
  <c r="C7" i="1"/>
  <c r="G6" i="1"/>
  <c r="E6" i="1"/>
  <c r="C6" i="1"/>
  <c r="G5" i="1"/>
  <c r="E5" i="1"/>
  <c r="C5" i="1"/>
  <c r="G4" i="1"/>
  <c r="E4" i="1"/>
  <c r="C4" i="1"/>
  <c r="G3" i="1"/>
  <c r="E3" i="1"/>
  <c r="C3" i="1"/>
  <c r="C12" i="1"/>
  <c r="E12" i="1"/>
  <c r="G12" i="1"/>
  <c r="C19" i="1"/>
  <c r="E19" i="1"/>
  <c r="G19" i="1"/>
  <c r="C18" i="1"/>
  <c r="E18" i="1"/>
  <c r="G18" i="1"/>
  <c r="C13" i="1"/>
  <c r="E13" i="1"/>
  <c r="G13" i="1"/>
  <c r="C17" i="1"/>
  <c r="E17" i="1"/>
  <c r="G17" i="1"/>
  <c r="C16" i="1"/>
  <c r="E16" i="1"/>
  <c r="G16" i="1"/>
  <c r="C15" i="1"/>
  <c r="E15" i="1"/>
  <c r="G15" i="1"/>
  <c r="C31" i="1"/>
  <c r="E31" i="1"/>
  <c r="G31" i="1"/>
  <c r="C30" i="1"/>
  <c r="E30" i="1"/>
  <c r="G30" i="1"/>
  <c r="C29" i="1"/>
  <c r="E29" i="1"/>
  <c r="G29" i="1"/>
  <c r="C28" i="1"/>
  <c r="E28" i="1"/>
  <c r="G28" i="1"/>
  <c r="C27" i="1"/>
  <c r="E27" i="1"/>
  <c r="G27" i="1"/>
  <c r="C44" i="1"/>
  <c r="E44" i="1"/>
  <c r="G44" i="1"/>
  <c r="C14" i="1"/>
  <c r="E14" i="1"/>
  <c r="G14" i="1"/>
  <c r="H59" i="2" l="1"/>
  <c r="H57" i="2"/>
  <c r="H8" i="2"/>
  <c r="H9" i="2"/>
  <c r="H75" i="2"/>
  <c r="H74" i="2"/>
  <c r="H73" i="2"/>
  <c r="H58" i="2"/>
  <c r="H56" i="2"/>
  <c r="H55" i="2"/>
  <c r="H54" i="2"/>
  <c r="H53" i="2"/>
  <c r="H52" i="2"/>
  <c r="H51" i="2"/>
  <c r="H50" i="2"/>
  <c r="H49" i="2"/>
  <c r="H48" i="2"/>
  <c r="H47" i="2"/>
  <c r="H7" i="2"/>
  <c r="H6" i="2"/>
  <c r="H8" i="1"/>
  <c r="H3" i="1"/>
  <c r="H4" i="1"/>
  <c r="H5" i="1"/>
  <c r="H7" i="1"/>
  <c r="H6" i="1"/>
  <c r="H31" i="1"/>
  <c r="H19" i="1"/>
  <c r="H12" i="1"/>
  <c r="H18" i="1"/>
  <c r="H13" i="1"/>
  <c r="H17" i="1"/>
  <c r="H16" i="1"/>
  <c r="H15" i="1"/>
  <c r="H14" i="1"/>
  <c r="H30" i="1"/>
  <c r="H29" i="1"/>
  <c r="H28" i="1"/>
  <c r="H27" i="1"/>
  <c r="H44" i="1"/>
  <c r="C52" i="1"/>
  <c r="C37" i="2"/>
  <c r="E37" i="2"/>
  <c r="G37" i="2"/>
  <c r="C31" i="2"/>
  <c r="E31" i="2"/>
  <c r="G31" i="2"/>
  <c r="C36" i="2"/>
  <c r="E36" i="2"/>
  <c r="G36" i="2"/>
  <c r="C35" i="2"/>
  <c r="E35" i="2"/>
  <c r="G35" i="2"/>
  <c r="C34" i="2"/>
  <c r="E34" i="2"/>
  <c r="G34" i="2"/>
  <c r="C28" i="2"/>
  <c r="E28" i="2"/>
  <c r="G28" i="2"/>
  <c r="C41" i="1"/>
  <c r="I3" i="1" l="1"/>
  <c r="I7" i="1"/>
  <c r="I6" i="1"/>
  <c r="I8" i="1"/>
  <c r="I5" i="1"/>
  <c r="I4" i="1"/>
  <c r="I18" i="1"/>
  <c r="I12" i="1"/>
  <c r="I19" i="1"/>
  <c r="I13" i="1"/>
  <c r="I17" i="1"/>
  <c r="I16" i="1"/>
  <c r="I15" i="1"/>
  <c r="I14" i="1"/>
  <c r="H37" i="2"/>
  <c r="H31" i="2"/>
  <c r="H28" i="2"/>
  <c r="H36" i="2"/>
  <c r="H35" i="2"/>
  <c r="H34" i="2"/>
  <c r="C25" i="1"/>
  <c r="E25" i="1"/>
  <c r="G25" i="1"/>
  <c r="H25" i="1" l="1"/>
  <c r="C72" i="2"/>
  <c r="E72" i="2"/>
  <c r="G72" i="2"/>
  <c r="C71" i="2"/>
  <c r="E71" i="2"/>
  <c r="G71" i="2"/>
  <c r="G66" i="2"/>
  <c r="E66" i="2"/>
  <c r="C66" i="2"/>
  <c r="G70" i="2"/>
  <c r="E70" i="2"/>
  <c r="C70" i="2"/>
  <c r="G69" i="2"/>
  <c r="E69" i="2"/>
  <c r="C69" i="2"/>
  <c r="G68" i="2"/>
  <c r="E68" i="2"/>
  <c r="C68" i="2"/>
  <c r="G67" i="2"/>
  <c r="E67" i="2"/>
  <c r="C67" i="2"/>
  <c r="G65" i="2"/>
  <c r="E65" i="2"/>
  <c r="C65" i="2"/>
  <c r="G64" i="2"/>
  <c r="E64" i="2"/>
  <c r="C64" i="2"/>
  <c r="G63" i="2"/>
  <c r="E63" i="2"/>
  <c r="C63" i="2"/>
  <c r="C46" i="2"/>
  <c r="E46" i="2"/>
  <c r="G46" i="2"/>
  <c r="G45" i="2"/>
  <c r="E45" i="2"/>
  <c r="C45" i="2"/>
  <c r="G44" i="2"/>
  <c r="E44" i="2"/>
  <c r="C44" i="2"/>
  <c r="G43" i="2"/>
  <c r="E43" i="2"/>
  <c r="C43" i="2"/>
  <c r="G42" i="2"/>
  <c r="E42" i="2"/>
  <c r="C42" i="2"/>
  <c r="G41" i="2"/>
  <c r="E41" i="2"/>
  <c r="C41" i="2"/>
  <c r="C33" i="2"/>
  <c r="E33" i="2"/>
  <c r="G33" i="2"/>
  <c r="C32" i="2"/>
  <c r="E32" i="2"/>
  <c r="G32" i="2"/>
  <c r="C30" i="2"/>
  <c r="E30" i="2"/>
  <c r="G30" i="2"/>
  <c r="C29" i="2"/>
  <c r="E29" i="2"/>
  <c r="G29" i="2"/>
  <c r="G27" i="2"/>
  <c r="E27" i="2"/>
  <c r="C27" i="2"/>
  <c r="G26" i="2"/>
  <c r="E26" i="2"/>
  <c r="C26" i="2"/>
  <c r="G25" i="2"/>
  <c r="E25" i="2"/>
  <c r="C25" i="2"/>
  <c r="C21" i="2"/>
  <c r="E21" i="2"/>
  <c r="G21" i="2"/>
  <c r="C20" i="2"/>
  <c r="E20" i="2"/>
  <c r="G20" i="2"/>
  <c r="G19" i="2"/>
  <c r="E19" i="2"/>
  <c r="C19" i="2"/>
  <c r="G18" i="2"/>
  <c r="E18" i="2"/>
  <c r="C18" i="2"/>
  <c r="G17" i="2"/>
  <c r="E17" i="2"/>
  <c r="C17" i="2"/>
  <c r="G16" i="2"/>
  <c r="E16" i="2"/>
  <c r="C16" i="2"/>
  <c r="G15" i="2"/>
  <c r="E15" i="2"/>
  <c r="C15" i="2"/>
  <c r="G14" i="2"/>
  <c r="E14" i="2"/>
  <c r="C14" i="2"/>
  <c r="G13" i="2"/>
  <c r="E13" i="2"/>
  <c r="C13" i="2"/>
  <c r="C3" i="2"/>
  <c r="C4" i="2"/>
  <c r="C5" i="2"/>
  <c r="C48" i="1"/>
  <c r="C49" i="1"/>
  <c r="C50" i="1"/>
  <c r="C51" i="1"/>
  <c r="C53" i="1"/>
  <c r="C35" i="1"/>
  <c r="C36" i="1"/>
  <c r="C37" i="1"/>
  <c r="C38" i="1"/>
  <c r="C39" i="1"/>
  <c r="C40" i="1"/>
  <c r="C42" i="1"/>
  <c r="C43" i="1"/>
  <c r="C23" i="1"/>
  <c r="C24" i="1"/>
  <c r="C26" i="1"/>
  <c r="H65" i="2" l="1"/>
  <c r="H69" i="2"/>
  <c r="H72" i="2"/>
  <c r="H71" i="2"/>
  <c r="H70" i="2"/>
  <c r="H67" i="2"/>
  <c r="H68" i="2"/>
  <c r="H66" i="2"/>
  <c r="H63" i="2"/>
  <c r="H64" i="2"/>
  <c r="H43" i="2"/>
  <c r="H42" i="2"/>
  <c r="H46" i="2"/>
  <c r="H44" i="2"/>
  <c r="H45" i="2"/>
  <c r="H41" i="2"/>
  <c r="H26" i="2"/>
  <c r="H33" i="2"/>
  <c r="H32" i="2"/>
  <c r="H27" i="2"/>
  <c r="H30" i="2"/>
  <c r="H29" i="2"/>
  <c r="H25" i="2"/>
  <c r="H14" i="2"/>
  <c r="H16" i="2"/>
  <c r="H21" i="2"/>
  <c r="H15" i="2"/>
  <c r="H18" i="2"/>
  <c r="H20" i="2"/>
  <c r="H17" i="2"/>
  <c r="H13" i="2"/>
  <c r="H19" i="2"/>
  <c r="G5" i="2"/>
  <c r="E5" i="2"/>
  <c r="G4" i="2"/>
  <c r="E4" i="2"/>
  <c r="G3" i="2"/>
  <c r="E3" i="2"/>
  <c r="G53" i="1"/>
  <c r="E53" i="1"/>
  <c r="G52" i="1"/>
  <c r="E52" i="1"/>
  <c r="G51" i="1"/>
  <c r="E51" i="1"/>
  <c r="G50" i="1"/>
  <c r="E50" i="1"/>
  <c r="G49" i="1"/>
  <c r="E49" i="1"/>
  <c r="G48" i="1"/>
  <c r="E48" i="1"/>
  <c r="E43" i="1"/>
  <c r="G43" i="1"/>
  <c r="E42" i="1"/>
  <c r="G42" i="1"/>
  <c r="E41" i="1"/>
  <c r="G41" i="1"/>
  <c r="G40" i="1"/>
  <c r="E40" i="1"/>
  <c r="G39" i="1"/>
  <c r="E39" i="1"/>
  <c r="G38" i="1"/>
  <c r="E38" i="1"/>
  <c r="G37" i="1"/>
  <c r="E37" i="1"/>
  <c r="G36" i="1"/>
  <c r="E36" i="1"/>
  <c r="G35" i="1"/>
  <c r="E35" i="1"/>
  <c r="G26" i="1"/>
  <c r="E26" i="1"/>
  <c r="G24" i="1"/>
  <c r="E24" i="1"/>
  <c r="G23" i="1"/>
  <c r="E23" i="1"/>
  <c r="I59" i="2" l="1"/>
  <c r="I57" i="2"/>
  <c r="I58" i="2"/>
  <c r="I55" i="2"/>
  <c r="I56" i="2"/>
  <c r="I53" i="2"/>
  <c r="I54" i="2"/>
  <c r="I51" i="2"/>
  <c r="I52" i="2"/>
  <c r="I49" i="2"/>
  <c r="I50" i="2"/>
  <c r="I47" i="2"/>
  <c r="I48" i="2"/>
  <c r="I31" i="2"/>
  <c r="I37" i="2"/>
  <c r="I35" i="2"/>
  <c r="I36" i="2"/>
  <c r="I28" i="2"/>
  <c r="I34" i="2"/>
  <c r="H42" i="1"/>
  <c r="H50" i="1"/>
  <c r="H48" i="1"/>
  <c r="H5" i="2"/>
  <c r="H3" i="2"/>
  <c r="I42" i="2"/>
  <c r="I45" i="2"/>
  <c r="I46" i="2"/>
  <c r="I43" i="2"/>
  <c r="I41" i="2"/>
  <c r="I44" i="2"/>
  <c r="I33" i="2"/>
  <c r="I30" i="2"/>
  <c r="I32" i="2"/>
  <c r="I29" i="2"/>
  <c r="I27" i="2"/>
  <c r="I25" i="2"/>
  <c r="I26" i="2"/>
  <c r="I21" i="2"/>
  <c r="I19" i="2"/>
  <c r="I13" i="2"/>
  <c r="I15" i="2"/>
  <c r="I18" i="2"/>
  <c r="I14" i="2"/>
  <c r="I16" i="2"/>
  <c r="I17" i="2"/>
  <c r="I20" i="2"/>
  <c r="H4" i="2"/>
  <c r="H24" i="1"/>
  <c r="H52" i="1"/>
  <c r="H53" i="1"/>
  <c r="H51" i="1"/>
  <c r="H49" i="1"/>
  <c r="H35" i="1"/>
  <c r="H43" i="1"/>
  <c r="H38" i="1"/>
  <c r="H39" i="1"/>
  <c r="H41" i="1"/>
  <c r="H36" i="1"/>
  <c r="H40" i="1"/>
  <c r="H37" i="1"/>
  <c r="H23" i="1"/>
  <c r="H26" i="1"/>
  <c r="I8" i="2" l="1"/>
  <c r="I9" i="2"/>
  <c r="I6" i="2"/>
  <c r="I7" i="2"/>
  <c r="I31" i="1"/>
  <c r="I29" i="1"/>
  <c r="I30" i="1"/>
  <c r="I28" i="1"/>
  <c r="I27" i="1"/>
  <c r="I44" i="1"/>
  <c r="I25" i="1"/>
  <c r="I52" i="1"/>
  <c r="I3" i="2"/>
  <c r="I5" i="2"/>
  <c r="I4" i="2"/>
  <c r="I41" i="1"/>
  <c r="I49" i="1"/>
  <c r="I51" i="1"/>
  <c r="I53" i="1"/>
  <c r="I48" i="1"/>
  <c r="I50" i="1"/>
  <c r="I39" i="1"/>
  <c r="I43" i="1"/>
  <c r="I40" i="1"/>
  <c r="I36" i="1"/>
  <c r="I42" i="1"/>
  <c r="I35" i="1"/>
  <c r="I37" i="1"/>
  <c r="I38" i="1"/>
  <c r="I24" i="1"/>
  <c r="I23" i="1"/>
  <c r="I26" i="1"/>
</calcChain>
</file>

<file path=xl/sharedStrings.xml><?xml version="1.0" encoding="utf-8"?>
<sst xmlns="http://schemas.openxmlformats.org/spreadsheetml/2006/main" count="382" uniqueCount="121">
  <si>
    <t>KLUCI 2011</t>
  </si>
  <si>
    <t>běh na 60 m</t>
  </si>
  <si>
    <t>body</t>
  </si>
  <si>
    <t>hod míčkem</t>
  </si>
  <si>
    <t>body2</t>
  </si>
  <si>
    <t>skok daleký</t>
  </si>
  <si>
    <t>body3</t>
  </si>
  <si>
    <t>celkový počet bodů</t>
  </si>
  <si>
    <t>umístění</t>
  </si>
  <si>
    <t>Slavík Petr</t>
  </si>
  <si>
    <t>Smutný Matouš</t>
  </si>
  <si>
    <t>Brožek Antonín</t>
  </si>
  <si>
    <t>Grman Matyáš</t>
  </si>
  <si>
    <t>Horák Jakub</t>
  </si>
  <si>
    <t>Zdražil Tobiáš</t>
  </si>
  <si>
    <t>Hrubý Martin</t>
  </si>
  <si>
    <t>Chvojka Petr</t>
  </si>
  <si>
    <t>Jindra Jan</t>
  </si>
  <si>
    <t>Kužel Kryštof</t>
  </si>
  <si>
    <t>Ludvíček Jakub</t>
  </si>
  <si>
    <t>Mareček Filip</t>
  </si>
  <si>
    <t>Mezírek David</t>
  </si>
  <si>
    <t>Štěpán Radek</t>
  </si>
  <si>
    <t>KLUCI 2008</t>
  </si>
  <si>
    <t>Pazdera Matyáš</t>
  </si>
  <si>
    <t>KLUCI 2009</t>
  </si>
  <si>
    <t>HOLKY 2011</t>
  </si>
  <si>
    <t>Bencová Tereza</t>
  </si>
  <si>
    <t>Blažková Elena</t>
  </si>
  <si>
    <t>Čechlovská Marie</t>
  </si>
  <si>
    <t>Formánková Nela</t>
  </si>
  <si>
    <t>Švejková Adéla</t>
  </si>
  <si>
    <t>Novotná Karolína</t>
  </si>
  <si>
    <t>Pokorná Kateřina</t>
  </si>
  <si>
    <t>Poláčková Bára</t>
  </si>
  <si>
    <t>Dolanová Klára</t>
  </si>
  <si>
    <t>Douchová Nikola</t>
  </si>
  <si>
    <t>Klikarová Ema</t>
  </si>
  <si>
    <t>Kramaříková Kristýna</t>
  </si>
  <si>
    <t>Kumperová Eliška</t>
  </si>
  <si>
    <t>Peřinová Magdaléna</t>
  </si>
  <si>
    <t>Kožíšková Tereza</t>
  </si>
  <si>
    <t>Kusá Veronika</t>
  </si>
  <si>
    <t>Medunová Tereza</t>
  </si>
  <si>
    <t>Příkaská Daniela</t>
  </si>
  <si>
    <t>HOLKY 2008</t>
  </si>
  <si>
    <t>HOLKY 2009</t>
  </si>
  <si>
    <t>HOLKY 2010</t>
  </si>
  <si>
    <t>KLUCI 2010</t>
  </si>
  <si>
    <t>Procházková Sabina</t>
  </si>
  <si>
    <t>Rulíková Viktorie</t>
  </si>
  <si>
    <t>Růžičková Kateřina</t>
  </si>
  <si>
    <t>Soukupová Barbora</t>
  </si>
  <si>
    <t>Štěpánková Klára</t>
  </si>
  <si>
    <t>Ulrichová Klaudie</t>
  </si>
  <si>
    <t>Fuxová Eliška</t>
  </si>
  <si>
    <t>Vamberská Eliška</t>
  </si>
  <si>
    <t>Holeka Václav</t>
  </si>
  <si>
    <t>Bušina Vojta</t>
  </si>
  <si>
    <t>Fidler Jan</t>
  </si>
  <si>
    <t>Příjmení, Jméno</t>
  </si>
  <si>
    <t>Beneš Jan Jaroslav</t>
  </si>
  <si>
    <t>Jungwirt David</t>
  </si>
  <si>
    <t>Sládek Alexandr</t>
  </si>
  <si>
    <t>Kořínek Matěj</t>
  </si>
  <si>
    <t>Meduna Tomáš</t>
  </si>
  <si>
    <t>Sixl Jan</t>
  </si>
  <si>
    <t>Vacek Tobias</t>
  </si>
  <si>
    <t>Večeřa Matěj</t>
  </si>
  <si>
    <t>Hrubeš David</t>
  </si>
  <si>
    <t>Novák Bořek</t>
  </si>
  <si>
    <t>Starý Filip</t>
  </si>
  <si>
    <t>Vašíček Jan</t>
  </si>
  <si>
    <t>KLUCI 2012</t>
  </si>
  <si>
    <t>Lang Matyáš</t>
  </si>
  <si>
    <t>Mareček Ondřej</t>
  </si>
  <si>
    <t>Sládek Eliáš</t>
  </si>
  <si>
    <t>Tobiška Vítek</t>
  </si>
  <si>
    <t>Vamberský Filip</t>
  </si>
  <si>
    <t>Kluků celkem</t>
  </si>
  <si>
    <t>HOLKY 2012</t>
  </si>
  <si>
    <t>Celundová Zuzana</t>
  </si>
  <si>
    <t>Kaiserová Elena</t>
  </si>
  <si>
    <t>Kusá Alena</t>
  </si>
  <si>
    <t>Štolová Jasmínka</t>
  </si>
  <si>
    <t>Takačová Nella</t>
  </si>
  <si>
    <t>Vacková Viktorie</t>
  </si>
  <si>
    <t>Veverková Adéla</t>
  </si>
  <si>
    <t>Pavlatová Natalia</t>
  </si>
  <si>
    <t>Petráková Anna</t>
  </si>
  <si>
    <t>Puchýřová Emily</t>
  </si>
  <si>
    <t>Trnková Valentýna</t>
  </si>
  <si>
    <t>Bečková Adéla</t>
  </si>
  <si>
    <t>Burešová Eliška ddm.</t>
  </si>
  <si>
    <t>Koláčková Anežka</t>
  </si>
  <si>
    <t>Nováková Dominika</t>
  </si>
  <si>
    <t>Štolová Jana</t>
  </si>
  <si>
    <t>Vrabcová Štěpánka</t>
  </si>
  <si>
    <t>Ullmanová Eliška</t>
  </si>
  <si>
    <t>Grofová Gabriela</t>
  </si>
  <si>
    <t>Komárková Karolína</t>
  </si>
  <si>
    <t>Kotová Kateřina</t>
  </si>
  <si>
    <t>Pražáková Julie</t>
  </si>
  <si>
    <t>Trpkošová Dominika</t>
  </si>
  <si>
    <t>Vágnerová Viktorie</t>
  </si>
  <si>
    <t>Černá Evelína</t>
  </si>
  <si>
    <t>Hýblová Tereza</t>
  </si>
  <si>
    <t>Linhartová Pavlína</t>
  </si>
  <si>
    <t>Mellerová Barbora</t>
  </si>
  <si>
    <t>Pilařová Eliška</t>
  </si>
  <si>
    <t>Polednová Adriana</t>
  </si>
  <si>
    <t>Holek celkem</t>
  </si>
  <si>
    <t>Menclová Kateřina</t>
  </si>
  <si>
    <t>Pavlatová Nelinka</t>
  </si>
  <si>
    <t>Vamberský Matěj</t>
  </si>
  <si>
    <t>Coyago Patrick</t>
  </si>
  <si>
    <t>Holický Matouš</t>
  </si>
  <si>
    <t>Pecková Kateřina</t>
  </si>
  <si>
    <t>Menclová Gabriela</t>
  </si>
  <si>
    <t>Kubíková Adéla</t>
  </si>
  <si>
    <t>Grof Tomáš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</si>
</sst>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Segoe UI"/>
      <family val="2"/>
      <scheme val="minor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sz val="20"/>
      <color rgb="FF009FFF"/>
      <name val="Segoe UI"/>
      <family val="2"/>
    </font>
    <font>
      <sz val="11"/>
      <color rgb="FF3D3D3D"/>
      <name val="Segoe UI"/>
      <family val="2"/>
    </font>
    <font>
      <b/>
      <sz val="11"/>
      <color rgb="FF3D3D3D"/>
      <name val="Segoe UI"/>
      <family val="2"/>
    </font>
    <font>
      <b/>
      <sz val="11"/>
      <color rgb="FF3D3D3D"/>
      <name val="Segoe UI"/>
      <family val="2"/>
      <scheme val="minor"/>
    </font>
    <font>
      <sz val="20"/>
      <color rgb="FFEC2F4B"/>
      <name val="Segoe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FFF"/>
        <bgColor indexed="64"/>
      </patternFill>
    </fill>
    <fill>
      <patternFill patternType="solid">
        <fgColor rgb="FFEC2F4B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>
      <alignment horizontal="center"/>
    </xf>
    <xf numFmtId="0" fontId="2" fillId="3" borderId="0">
      <alignment horizontal="center"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1">
      <alignment horizontal="center"/>
    </xf>
    <xf numFmtId="0" fontId="6" fillId="0" borderId="0" xfId="0" applyFont="1" applyAlignment="1">
      <alignment horizontal="center"/>
    </xf>
    <xf numFmtId="0" fontId="2" fillId="3" borderId="0" xfId="2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DDM Athletics Blue" xfId="1" xr:uid="{4139702A-48A6-4172-8FDE-7550FBBC06EB}"/>
    <cellStyle name="DDM Athletics Red" xfId="2" xr:uid="{BFBA4408-6443-450C-B13E-381025F356DA}"/>
    <cellStyle name="Normal" xfId="0" builtinId="0"/>
  </cellStyles>
  <dxfs count="226">
    <dxf>
      <font>
        <strike val="0"/>
      </font>
      <border>
        <left style="thin">
          <color rgb="FFEC2F4B"/>
        </left>
        <right style="thin">
          <color rgb="FFEC2F4B"/>
        </right>
        <top/>
        <bottom style="thin">
          <color rgb="FFEC2F4B"/>
        </bottom>
      </border>
    </dxf>
    <dxf>
      <font>
        <b/>
        <i val="0"/>
        <strike val="0"/>
        <color rgb="FF3D3D3D"/>
      </font>
    </dxf>
    <dxf>
      <font>
        <b/>
        <i val="0"/>
        <strike val="0"/>
        <color theme="0"/>
      </font>
      <fill>
        <patternFill>
          <bgColor rgb="FFEC2F4B"/>
        </patternFill>
      </fill>
    </dxf>
    <dxf>
      <font>
        <strike val="0"/>
        <color rgb="FF3D3D3D"/>
      </font>
      <border>
        <bottom style="thin">
          <color rgb="FFEC2F4B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lor rgb="FF3D3D3D"/>
      </font>
    </dxf>
    <dxf>
      <font>
        <b/>
        <i val="0"/>
        <strike val="0"/>
        <color rgb="FF3D3D3D"/>
      </font>
    </dxf>
    <dxf>
      <font>
        <b/>
        <i val="0"/>
        <strike val="0"/>
        <color rgb="FF3D3D3D"/>
      </font>
    </dxf>
    <dxf>
      <font>
        <b/>
        <i val="0"/>
        <strike val="0"/>
        <color rgb="FF3D3D3D"/>
      </font>
    </dxf>
    <dxf>
      <font>
        <b/>
        <i val="0"/>
        <strike val="0"/>
        <color rgb="FF3D3D3D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3D3D3D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3D3D3D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lor rgb="FF3D3D3D"/>
      </font>
    </dxf>
    <dxf>
      <font>
        <b/>
        <i val="0"/>
        <strike val="0"/>
        <color rgb="FF3D3D3D"/>
      </font>
    </dxf>
    <dxf>
      <font>
        <b/>
        <i val="0"/>
        <strike val="0"/>
        <color rgb="FF3D3D3D"/>
      </font>
    </dxf>
    <dxf>
      <font>
        <b/>
        <i val="0"/>
        <strike val="0"/>
        <color rgb="FF3D3D3D"/>
      </font>
    </dxf>
    <dxf>
      <font>
        <b/>
        <i val="0"/>
        <strike val="0"/>
        <color rgb="FF3D3D3D"/>
      </font>
    </dxf>
    <dxf>
      <font>
        <strike val="0"/>
      </font>
      <border>
        <left style="thin">
          <color rgb="FF009FFF"/>
        </left>
        <right style="thin">
          <color rgb="FF009FFF"/>
        </right>
        <top/>
        <bottom style="thin">
          <color rgb="FF009FFF"/>
        </bottom>
      </border>
    </dxf>
    <dxf>
      <font>
        <b/>
        <i val="0"/>
        <strike val="0"/>
        <color rgb="FF3D3D3D"/>
      </font>
    </dxf>
    <dxf>
      <font>
        <b/>
        <i val="0"/>
        <strike val="0"/>
        <u val="none"/>
        <color theme="0"/>
      </font>
      <fill>
        <patternFill>
          <bgColor rgb="FF009FFF"/>
        </patternFill>
      </fill>
    </dxf>
    <dxf>
      <font>
        <strike val="0"/>
        <color rgb="FF3D3D3D"/>
      </font>
      <border>
        <bottom style="thin">
          <color rgb="FF009FFF"/>
        </bottom>
      </border>
    </dxf>
  </dxfs>
  <tableStyles count="2" defaultTableStyle="TableStyleMedium2" defaultPivotStyle="PivotStyleLight16">
    <tableStyle name="DDM Athletics Blue" pivot="0" count="4" xr9:uid="{0C8B3EE8-4551-4F58-9337-968DFE2399CA}">
      <tableStyleElement type="wholeTable" dxfId="225"/>
      <tableStyleElement type="headerRow" dxfId="224"/>
      <tableStyleElement type="firstColumn" dxfId="223"/>
      <tableStyleElement type="firstColumnStripe" dxfId="222"/>
    </tableStyle>
    <tableStyle name="DDM Athletics Red" pivot="0" count="4" xr9:uid="{7B4C2411-5ADD-490F-B123-5CB850F2204F}">
      <tableStyleElement type="wholeTable" dxfId="3"/>
      <tableStyleElement type="headerRow" dxfId="2"/>
      <tableStyleElement type="firstColumn" dxfId="1"/>
      <tableStyleElement type="firstColumnStripe" dxfId="0"/>
    </tableStyle>
  </tableStyles>
  <colors>
    <mruColors>
      <color rgb="FF3D3D3D"/>
      <color rgb="FF009FFF"/>
      <color rgb="FFEC2F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3C6D3C-7697-4427-8200-1403F8B27E80}" name="_k11" displayName="_k11" ref="A11:I19" headerRowDxfId="216" dataDxfId="215" totalsRowDxfId="214">
  <autoFilter ref="A11:I19" xr:uid="{077205D3-B8C4-4442-968B-8A09B8033E21}"/>
  <sortState xmlns:xlrd2="http://schemas.microsoft.com/office/spreadsheetml/2017/richdata2" ref="A12:I19">
    <sortCondition ref="A11:A19"/>
  </sortState>
  <tableColumns count="9">
    <tableColumn id="1" xr3:uid="{8B4BE58F-89FD-4B5C-8757-52C3D3469031}" name="Příjmení, Jméno" totalsRowLabel="Total" dataDxfId="213" totalsRowDxfId="212"/>
    <tableColumn id="2" xr3:uid="{B36553C6-737D-4A3D-A20F-4587731F9452}" name="běh na 60 m" dataDxfId="211" totalsRowDxfId="210"/>
    <tableColumn id="3" xr3:uid="{C1D7C21F-EEC9-4033-8BA9-9FC866575C4D}" name="body" dataDxfId="209" totalsRowDxfId="208">
      <calculatedColumnFormula>IF(_k11[[#This Row],[běh na 60 m]]="",0,500-((_k11[[#This Row],[běh na 60 m]]-9)*50))</calculatedColumnFormula>
    </tableColumn>
    <tableColumn id="4" xr3:uid="{37CCC6CC-D289-41EE-BC3D-BA4383A253BF}" name="hod míčkem" dataDxfId="207" totalsRowDxfId="206"/>
    <tableColumn id="5" xr3:uid="{9829BD05-76F8-4D77-849B-EFD76ED752AB}" name="body2" dataDxfId="205" totalsRowDxfId="204">
      <calculatedColumnFormula>ROUND(_k11[[#This Row],[hod míčkem]],1)*10</calculatedColumnFormula>
    </tableColumn>
    <tableColumn id="6" xr3:uid="{A4B130C1-8DE7-4D2C-9301-DD8B834DD687}" name="skok daleký" dataDxfId="203" totalsRowDxfId="202"/>
    <tableColumn id="7" xr3:uid="{41272A1C-FB28-4EC2-AEDF-25DA5490F883}" name="body3" dataDxfId="201" totalsRowDxfId="200">
      <calculatedColumnFormula>_k11[[#This Row],[skok daleký]]</calculatedColumnFormula>
    </tableColumn>
    <tableColumn id="8" xr3:uid="{777BC219-27C4-4223-83EA-3EDFA21E25E8}" name="celkový počet bodů" dataDxfId="199" totalsRowDxfId="198">
      <calculatedColumnFormula>_k11[[#This Row],[body]]+_k11[[#This Row],[body2]]+_k11[[#This Row],[body3]]</calculatedColumnFormula>
    </tableColumn>
    <tableColumn id="9" xr3:uid="{244D7B1B-7D70-4E2F-8EA0-77C978140880}" name="umístění" totalsRowFunction="sum" dataDxfId="197" totalsRowDxfId="196">
      <calculatedColumnFormula>RANK(_k11[[#This Row],[celkový počet bodů]], _k11[celkový počet bodů], 0)</calculatedColumnFormula>
    </tableColumn>
  </tableColumns>
  <tableStyleInfo name="DDM Athletics Blue" showFirstColumn="1" showLastColumn="0" showRowStripes="0" showColumnStripes="1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8D37066-7BC3-424B-B05A-C91DF8C23DF9}" name="_h08" displayName="_h08" ref="A62:I75" headerRowDxfId="23" dataDxfId="22" totalsRowDxfId="21">
  <autoFilter ref="A62:I75" xr:uid="{91E0BC8B-5BDA-4C79-9E6F-72B4F248F194}"/>
  <sortState xmlns:xlrd2="http://schemas.microsoft.com/office/spreadsheetml/2017/richdata2" ref="A63:I75">
    <sortCondition ref="A62:A75"/>
  </sortState>
  <tableColumns count="9">
    <tableColumn id="1" xr3:uid="{010414FD-62AE-4760-9543-05250108C2E8}" name="Příjmení, Jméno" totalsRowLabel="Total" dataDxfId="20" totalsRowDxfId="19"/>
    <tableColumn id="2" xr3:uid="{E2BE5A96-4D92-4750-A0C2-8B2297F60236}" name="běh na 60 m" dataDxfId="18" totalsRowDxfId="17"/>
    <tableColumn id="3" xr3:uid="{D5EF8757-168C-4ECA-BB11-C9B0479FB0E1}" name="body" dataDxfId="16" totalsRowDxfId="15">
      <calculatedColumnFormula>IF(_h08[[#This Row],[běh na 60 m]]="",0,500-((_h08[[#This Row],[běh na 60 m]]-9)*50))</calculatedColumnFormula>
    </tableColumn>
    <tableColumn id="4" xr3:uid="{BAF56D6F-0A1A-4A17-85E2-56BD61A10775}" name="hod míčkem" dataDxfId="14" totalsRowDxfId="13"/>
    <tableColumn id="5" xr3:uid="{2B667749-D8AE-4130-BCB2-BEE4DD8AF463}" name="body2" dataDxfId="12" totalsRowDxfId="11">
      <calculatedColumnFormula>ROUND(_h08[[#This Row],[hod míčkem]],1)*10</calculatedColumnFormula>
    </tableColumn>
    <tableColumn id="6" xr3:uid="{8DD7DFA9-8C85-4A3D-AB97-2317E266A470}" name="skok daleký" dataDxfId="10" totalsRowDxfId="9"/>
    <tableColumn id="7" xr3:uid="{56DC1438-3B71-439A-85D8-D3F4F188D449}" name="body3" dataDxfId="8" totalsRowDxfId="7">
      <calculatedColumnFormula>_h08[[#This Row],[skok daleký]]</calculatedColumnFormula>
    </tableColumn>
    <tableColumn id="8" xr3:uid="{2D733474-BA5B-466B-BC26-9CCD2D53C49E}" name="celkový počet bodů" dataDxfId="6" totalsRowDxfId="5">
      <calculatedColumnFormula>_h08[[#This Row],[body]]+_h08[[#This Row],[body2]]+_h08[[#This Row],[body3]]</calculatedColumnFormula>
    </tableColumn>
    <tableColumn id="9" xr3:uid="{976A83E7-4B5B-431E-ACEF-72AF92AB90D8}" name="umístění" totalsRowFunction="sum" dataDxfId="4">
      <calculatedColumnFormula>RANK(_h08[[#This Row],[celkový počet bodů]], _h08[celkový počet bodů], 0)</calculatedColumnFormula>
    </tableColumn>
  </tableColumns>
  <tableStyleInfo name="DDM Athletics Red" showFirstColumn="1" showLastColumn="0" showRowStripes="0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7C3972C-1E2B-479B-9022-0815B5396263}" name="_k10" displayName="_k10" ref="A22:I31" headerRowDxfId="195" dataDxfId="194" totalsRowDxfId="193">
  <autoFilter ref="A22:I31" xr:uid="{E6A80A31-6BF4-4534-B79C-A31A5BC7EF68}"/>
  <tableColumns count="9">
    <tableColumn id="1" xr3:uid="{54134A9E-0F9D-4D10-BA4D-B530919AE33B}" name="Příjmení, Jméno" totalsRowLabel="Total" dataDxfId="192" totalsRowDxfId="191"/>
    <tableColumn id="2" xr3:uid="{168C5D98-2A80-4538-ABB3-2C257A941BA3}" name="běh na 60 m" dataDxfId="190" totalsRowDxfId="189"/>
    <tableColumn id="3" xr3:uid="{231BFDC0-1252-464C-A33F-880281AB3FF5}" name="body" dataDxfId="188" totalsRowDxfId="187">
      <calculatedColumnFormula>IF(_k10[[#This Row],[běh na 60 m]]="",0,500-((_k10[[#This Row],[běh na 60 m]]-9)*50))</calculatedColumnFormula>
    </tableColumn>
    <tableColumn id="4" xr3:uid="{25E85213-C3CE-41A7-A2DD-D436E365EE5D}" name="hod míčkem" dataDxfId="186" totalsRowDxfId="185"/>
    <tableColumn id="5" xr3:uid="{1382F5C0-C7DD-42B5-A63C-158E654AF77D}" name="body2" dataDxfId="184" totalsRowDxfId="183">
      <calculatedColumnFormula>ROUND(_k10[[#This Row],[hod míčkem]],1)*10</calculatedColumnFormula>
    </tableColumn>
    <tableColumn id="6" xr3:uid="{1F62E613-889E-4485-A191-63FDE32AE9CD}" name="skok daleký" dataDxfId="182" totalsRowDxfId="181"/>
    <tableColumn id="7" xr3:uid="{8AF14697-98B6-4F81-848C-0B3C8305BF59}" name="body3" dataDxfId="180" totalsRowDxfId="179">
      <calculatedColumnFormula>_k10[[#This Row],[skok daleký]]</calculatedColumnFormula>
    </tableColumn>
    <tableColumn id="8" xr3:uid="{81E4DC7D-E8F0-4C27-A426-2A509ECC4F09}" name="celkový počet bodů" dataDxfId="178" totalsRowDxfId="177">
      <calculatedColumnFormula>_k10[[#This Row],[body]]+_k10[[#This Row],[body2]]+_k10[[#This Row],[body3]]</calculatedColumnFormula>
    </tableColumn>
    <tableColumn id="9" xr3:uid="{2C77936E-D668-4BE9-842B-5654A340B945}" name="umístění" totalsRowFunction="sum" dataDxfId="176" totalsRowDxfId="175">
      <calculatedColumnFormula>RANK(_k10[[#This Row],[celkový počet bodů]], _k10[celkový počet bodů], 0)</calculatedColumnFormula>
    </tableColumn>
  </tableColumns>
  <tableStyleInfo name="DDM Athletics Blue" showFirstColumn="1" showLastColumn="0" showRowStripes="0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0C6C611-7A5A-44EA-8CDB-D1026175C51F}" name="_k09" displayName="_k09" ref="A34:I44" headerRowDxfId="174" dataDxfId="173" totalsRowDxfId="172">
  <autoFilter ref="A34:I44" xr:uid="{C7B16671-B012-456D-825A-FA6FD741C02D}"/>
  <tableColumns count="9">
    <tableColumn id="1" xr3:uid="{6D6FD45F-8145-4890-889F-4B9015EC44C4}" name="Příjmení, Jméno" totalsRowLabel="Total" dataDxfId="171" totalsRowDxfId="170"/>
    <tableColumn id="2" xr3:uid="{1421D873-46DE-4720-9040-53681742AEB9}" name="běh na 60 m" dataDxfId="169" totalsRowDxfId="168"/>
    <tableColumn id="3" xr3:uid="{617B9A0B-EC75-4FCB-9629-EA33FC841CE5}" name="body" dataDxfId="167" totalsRowDxfId="166">
      <calculatedColumnFormula>IF(_k09[[#This Row],[běh na 60 m]]="",0,500-((_k09[[#This Row],[běh na 60 m]]-9)*50))</calculatedColumnFormula>
    </tableColumn>
    <tableColumn id="4" xr3:uid="{40583E0E-A956-4015-BAB0-33070B8539ED}" name="hod míčkem" dataDxfId="165" totalsRowDxfId="164"/>
    <tableColumn id="5" xr3:uid="{427B5997-B2FC-4BAF-B511-E71FF4B64FE2}" name="body2" dataDxfId="163" totalsRowDxfId="162">
      <calculatedColumnFormula>ROUND(_k09[[#This Row],[hod míčkem]],1)*10</calculatedColumnFormula>
    </tableColumn>
    <tableColumn id="6" xr3:uid="{5DB28536-85C5-4D06-B670-BDD41C03A77D}" name="skok daleký" dataDxfId="161" totalsRowDxfId="160"/>
    <tableColumn id="7" xr3:uid="{54BA55C1-7DFE-46F4-A8B8-D0D3B51C2F2E}" name="body3" dataDxfId="159" totalsRowDxfId="158">
      <calculatedColumnFormula>_k09[[#This Row],[skok daleký]]</calculatedColumnFormula>
    </tableColumn>
    <tableColumn id="8" xr3:uid="{505AD86A-F0BF-46CA-97C9-C2D8483EA32E}" name="celkový počet bodů" dataDxfId="157" totalsRowDxfId="156">
      <calculatedColumnFormula>_k09[[#This Row],[body]]+_k09[[#This Row],[body2]]+_k09[[#This Row],[body3]]</calculatedColumnFormula>
    </tableColumn>
    <tableColumn id="9" xr3:uid="{1AC636D2-DD9E-465C-8A34-813BB00F3185}" name="umístění" totalsRowFunction="sum" dataDxfId="155">
      <calculatedColumnFormula>RANK(_k09[[#This Row],[celkový počet bodů]], _k09[celkový počet bodů], 0)</calculatedColumnFormula>
    </tableColumn>
  </tableColumns>
  <tableStyleInfo name="DDM Athletics Blue" showFirstColumn="1" showLastColumn="0" showRowStripes="0" showColumnStripes="1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CDD84C5-D50C-472C-8699-24B90E89DEA7}" name="_k08" displayName="_k08" ref="A47:I53" headerRowDxfId="154" dataDxfId="153" totalsRowDxfId="152">
  <autoFilter ref="A47:I53" xr:uid="{B896FD33-64AF-428F-9D3B-DAB59F7246ED}"/>
  <tableColumns count="9">
    <tableColumn id="1" xr3:uid="{AA2253CB-450D-4604-A2A8-65FC5711B739}" name="Příjmení, Jméno" totalsRowLabel="Total" dataDxfId="151" totalsRowDxfId="150"/>
    <tableColumn id="2" xr3:uid="{E3CE1320-E5D0-47E4-B8A4-0125C37F2256}" name="běh na 60 m" dataDxfId="149" totalsRowDxfId="148"/>
    <tableColumn id="3" xr3:uid="{1A91E8C8-B680-40D3-B431-FF67CA19B6CB}" name="body" dataDxfId="147" totalsRowDxfId="146">
      <calculatedColumnFormula>IF(_k08[[#This Row],[běh na 60 m]]="",0,500-((_k08[[#This Row],[běh na 60 m]]-9)*50))</calculatedColumnFormula>
    </tableColumn>
    <tableColumn id="4" xr3:uid="{3255ED71-A33E-4A72-B765-FF34CF2E051A}" name="hod míčkem" dataDxfId="145" totalsRowDxfId="144"/>
    <tableColumn id="5" xr3:uid="{143557D9-1B28-40DC-96FE-38AAB96839E1}" name="body2" dataDxfId="143" totalsRowDxfId="142">
      <calculatedColumnFormula>ROUND(_k08[[#This Row],[hod míčkem]],1)*10</calculatedColumnFormula>
    </tableColumn>
    <tableColumn id="6" xr3:uid="{2E049F73-3E7F-4E6C-86EA-186841329062}" name="skok daleký" dataDxfId="141" totalsRowDxfId="140"/>
    <tableColumn id="7" xr3:uid="{4287F578-847A-4D10-8300-13BF0AFDDF35}" name="body3" dataDxfId="139" totalsRowDxfId="138">
      <calculatedColumnFormula>_k08[[#This Row],[skok daleký]]</calculatedColumnFormula>
    </tableColumn>
    <tableColumn id="8" xr3:uid="{D3F18D4B-6C2C-463D-95DE-ABFCB2F385B4}" name="celkový počet bodů" dataDxfId="137" totalsRowDxfId="136">
      <calculatedColumnFormula>_k08[[#This Row],[body]]+_k08[[#This Row],[body2]]+_k08[[#This Row],[body3]]</calculatedColumnFormula>
    </tableColumn>
    <tableColumn id="9" xr3:uid="{5402DBD0-BC3F-417A-A426-C0A69A2493F7}" name="umístění" totalsRowFunction="sum" dataDxfId="135" totalsRowDxfId="134">
      <calculatedColumnFormula>RANK(_k08[[#This Row],[celkový počet bodů]], _k08[celkový počet bodů], 0)</calculatedColumnFormula>
    </tableColumn>
  </tableColumns>
  <tableStyleInfo name="DDM Athletics Blue" showFirstColumn="1" showLastColumn="0" showRowStripes="0" showColumnStripes="1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44EEC77-BC9D-48CF-846F-C11C7111574E}" name="_k12" displayName="_k12" ref="A2:I8" headerRowDxfId="133" dataDxfId="132" totalsRowDxfId="131">
  <autoFilter ref="A2:I8" xr:uid="{FFF654BD-5B61-4021-AAE2-695E1CCE1BF8}"/>
  <tableColumns count="9">
    <tableColumn id="1" xr3:uid="{6C6368CC-DF23-4B5C-8B9F-607CACE30695}" name="Příjmení, Jméno" totalsRowLabel="Total" dataDxfId="130" totalsRowDxfId="129"/>
    <tableColumn id="2" xr3:uid="{B31D2E9E-5D40-494D-B7EF-ECBE27E72078}" name="běh na 60 m" dataDxfId="128" totalsRowDxfId="127"/>
    <tableColumn id="3" xr3:uid="{C19A2ED0-9A63-4647-91B4-336915DE4FED}" name="body" dataDxfId="126" totalsRowDxfId="125">
      <calculatedColumnFormula>IF(_k12[[#This Row],[běh na 60 m]]="",0,500-((_k12[[#This Row],[běh na 60 m]]-9)*50))</calculatedColumnFormula>
    </tableColumn>
    <tableColumn id="4" xr3:uid="{0D5BE343-7D5F-4589-9D11-4216BD97C8E8}" name="hod míčkem" dataDxfId="124" totalsRowDxfId="123"/>
    <tableColumn id="5" xr3:uid="{A10F5774-B1FF-4CED-B760-1B5BA0FB2F8B}" name="body2" dataDxfId="122" totalsRowDxfId="121">
      <calculatedColumnFormula>ROUND(_k12[[#This Row],[hod míčkem]],1)*10</calculatedColumnFormula>
    </tableColumn>
    <tableColumn id="6" xr3:uid="{ACA28F35-B02A-4F7B-B142-18F72AA1AC1F}" name="skok daleký" dataDxfId="120" totalsRowDxfId="119"/>
    <tableColumn id="7" xr3:uid="{ACBB3E39-A026-46D8-9901-B90B5519D435}" name="body3" dataDxfId="118" totalsRowDxfId="117">
      <calculatedColumnFormula>_k12[[#This Row],[skok daleký]]</calculatedColumnFormula>
    </tableColumn>
    <tableColumn id="8" xr3:uid="{A10350DF-B44E-4842-9686-0869D2D90B80}" name="celkový počet bodů" dataDxfId="116" totalsRowDxfId="115">
      <calculatedColumnFormula>_k12[[#This Row],[body]]+_k12[[#This Row],[body2]]+_k12[[#This Row],[body3]]</calculatedColumnFormula>
    </tableColumn>
    <tableColumn id="9" xr3:uid="{F118C281-F27B-4FF9-84C3-478081E5E7A4}" name="umístění" totalsRowFunction="sum" dataDxfId="114" totalsRowDxfId="113">
      <calculatedColumnFormula>RANK(_k12[[#This Row],[celkový počet bodů]], _k12[celkový počet bodů], 0)</calculatedColumnFormula>
    </tableColumn>
  </tableColumns>
  <tableStyleInfo name="DDM Athletics Blue" showFirstColumn="1" showLastColumn="0" showRowStripes="0" showColumnStripes="1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0325B60-E3B7-4740-BDE5-6EA183631E15}" name="_h12" displayName="_h12" ref="A2:I9" headerRowDxfId="106" dataDxfId="105" totalsRowDxfId="104">
  <autoFilter ref="A2:I9" xr:uid="{B75AEC15-E31C-43E5-BFE0-C54EAE77837A}"/>
  <tableColumns count="9">
    <tableColumn id="1" xr3:uid="{3E078B76-D8CD-49D7-B161-65F4C2748485}" name="Příjmení, Jméno" totalsRowLabel="Total" dataDxfId="103" totalsRowDxfId="102"/>
    <tableColumn id="2" xr3:uid="{8B18AC3A-ED33-40BD-888B-22FB4BD6D1A7}" name="běh na 60 m" dataDxfId="101" totalsRowDxfId="100"/>
    <tableColumn id="3" xr3:uid="{75A71304-D7F9-470C-9D2E-81667FA29B49}" name="body" dataDxfId="99" totalsRowDxfId="98">
      <calculatedColumnFormula>IF(_h12[[#This Row],[běh na 60 m]]="",0,500-((_h12[[#This Row],[běh na 60 m]]-9)*50))</calculatedColumnFormula>
    </tableColumn>
    <tableColumn id="4" xr3:uid="{EEE15FB6-23D5-499A-8C3E-F3CECA3B90B9}" name="hod míčkem" dataDxfId="97" totalsRowDxfId="96"/>
    <tableColumn id="5" xr3:uid="{019B9532-3C1A-4AF4-A8D9-39F7EEF55E93}" name="body2" dataDxfId="95" totalsRowDxfId="94">
      <calculatedColumnFormula>ROUND(_h12[[#This Row],[hod míčkem]],1)*10</calculatedColumnFormula>
    </tableColumn>
    <tableColumn id="6" xr3:uid="{1083B66F-6D01-41C7-8386-51025CCFB7A7}" name="skok daleký" dataDxfId="93" totalsRowDxfId="92"/>
    <tableColumn id="7" xr3:uid="{59021175-D27C-4A65-9B57-51F002B7F25B}" name="body3" dataDxfId="91" totalsRowDxfId="90">
      <calculatedColumnFormula>_h12[[#This Row],[skok daleký]]</calculatedColumnFormula>
    </tableColumn>
    <tableColumn id="8" xr3:uid="{C4A39C0D-E0A9-4885-AE23-F83CCE41A572}" name="celkový počet bodů" dataDxfId="89" totalsRowDxfId="88">
      <calculatedColumnFormula>_h12[[#This Row],[body]]+_h12[[#This Row],[body2]]+_h12[[#This Row],[body3]]</calculatedColumnFormula>
    </tableColumn>
    <tableColumn id="9" xr3:uid="{70CCAC51-8999-4F68-B61D-28255EB45B3F}" name="umístění" totalsRowFunction="sum" dataDxfId="87" totalsRowDxfId="86">
      <calculatedColumnFormula>RANK(_h12[[#This Row],[celkový počet bodů]], _h12[celkový počet bodů], 0)</calculatedColumnFormula>
    </tableColumn>
  </tableColumns>
  <tableStyleInfo name="DDM Athletics Red" showFirstColumn="1" showLastColumn="0" showRowStripes="0" showColumnStripes="1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5C9960-F8A4-42EA-839C-66DD0A52E929}" name="_h11" displayName="_h11" ref="A12:I21" headerRowDxfId="85" dataDxfId="84" totalsRowDxfId="83">
  <autoFilter ref="A12:I21" xr:uid="{67D07801-1744-4219-879F-E8AB4F741225}"/>
  <tableColumns count="9">
    <tableColumn id="1" xr3:uid="{F75D4EF0-705A-4C1F-8F08-888B21A8C359}" name="Příjmení, Jméno" totalsRowLabel="Total" dataDxfId="82" totalsRowDxfId="81"/>
    <tableColumn id="2" xr3:uid="{69D5769C-735A-418D-875A-D919C2717380}" name="běh na 60 m" dataDxfId="80" totalsRowDxfId="79"/>
    <tableColumn id="3" xr3:uid="{FE3B0511-D999-44B0-8A71-198EDACD9C7E}" name="body" dataDxfId="78" totalsRowDxfId="77">
      <calculatedColumnFormula>IF(_h11[[#This Row],[běh na 60 m]]="",0,500-((_h11[[#This Row],[běh na 60 m]]-9)*50))</calculatedColumnFormula>
    </tableColumn>
    <tableColumn id="4" xr3:uid="{0B94BD19-8E0D-42F9-BF33-B3DB9BE4E576}" name="hod míčkem" dataDxfId="76" totalsRowDxfId="75"/>
    <tableColumn id="5" xr3:uid="{8144ED45-749A-4F8A-9D25-A91168C9C60A}" name="body2" dataDxfId="74" totalsRowDxfId="73">
      <calculatedColumnFormula>ROUND(_h11[[#This Row],[hod míčkem]],1)*10</calculatedColumnFormula>
    </tableColumn>
    <tableColumn id="6" xr3:uid="{4E9B0778-9DD5-4715-930B-1F519CACFA04}" name="skok daleký" dataDxfId="72" totalsRowDxfId="71"/>
    <tableColumn id="7" xr3:uid="{7637AE41-522D-4F9A-8690-16B2C1A6FF30}" name="body3" dataDxfId="70" totalsRowDxfId="69">
      <calculatedColumnFormula>_h11[[#This Row],[skok daleký]]</calculatedColumnFormula>
    </tableColumn>
    <tableColumn id="8" xr3:uid="{484AF430-5C01-40C1-B97E-1EF090D77A91}" name="celkový počet bodů" dataDxfId="68" totalsRowDxfId="67">
      <calculatedColumnFormula>_h11[[#This Row],[body]]+_h11[[#This Row],[body2]]+_h11[[#This Row],[body3]]</calculatedColumnFormula>
    </tableColumn>
    <tableColumn id="9" xr3:uid="{1AC20999-C821-459E-88BD-DAA03B2805B0}" name="umístění" totalsRowFunction="sum" dataDxfId="66" totalsRowDxfId="65">
      <calculatedColumnFormula>RANK(_h11[[#This Row],[celkový počet bodů]], _h11[celkový počet bodů], 0)</calculatedColumnFormula>
    </tableColumn>
  </tableColumns>
  <tableStyleInfo name="DDM Athletics Red" showFirstColumn="1" showLastColumn="0" showRowStripes="0" showColumnStripes="1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80EF174-7B18-49F4-94D6-ACDC37E9F9EE}" name="_h10" displayName="_h10" ref="A24:I37" headerRowDxfId="64" dataDxfId="63" totalsRowDxfId="62">
  <autoFilter ref="A24:I37" xr:uid="{E0A3352A-DA0B-4771-AA6F-197D311CE0C8}"/>
  <sortState xmlns:xlrd2="http://schemas.microsoft.com/office/spreadsheetml/2017/richdata2" ref="A25:I37">
    <sortCondition ref="A24:A37"/>
  </sortState>
  <tableColumns count="9">
    <tableColumn id="1" xr3:uid="{4AF4F84E-A91F-4758-806A-CDA4E203090D}" name="Příjmení, Jméno" totalsRowLabel="Total" dataDxfId="61" totalsRowDxfId="60"/>
    <tableColumn id="2" xr3:uid="{2C771D06-9317-4A6D-AC4A-760471AD93CC}" name="běh na 60 m" dataDxfId="59" totalsRowDxfId="58"/>
    <tableColumn id="3" xr3:uid="{C20B4AD1-EEFB-4FC0-BDF9-DFDBF5FE51EE}" name="body" dataDxfId="57" totalsRowDxfId="56">
      <calculatedColumnFormula>IF(_h10[[#This Row],[běh na 60 m]]="",0,500-((_h10[[#This Row],[běh na 60 m]]-9)*50))</calculatedColumnFormula>
    </tableColumn>
    <tableColumn id="4" xr3:uid="{B4705060-F61C-4AE5-90C4-65713B8F0FAB}" name="hod míčkem" dataDxfId="55" totalsRowDxfId="54"/>
    <tableColumn id="5" xr3:uid="{1B01925C-68F1-4694-8461-11483BFE6289}" name="body2" dataDxfId="53" totalsRowDxfId="52">
      <calculatedColumnFormula>ROUND(_h10[[#This Row],[hod míčkem]],1)*10</calculatedColumnFormula>
    </tableColumn>
    <tableColumn id="6" xr3:uid="{2E6C17E5-1F29-49EC-9A9A-2B262F0330EC}" name="skok daleký" dataDxfId="51" totalsRowDxfId="50"/>
    <tableColumn id="7" xr3:uid="{797ED735-4948-4517-8A50-5B8E28F82ED0}" name="body3" dataDxfId="49" totalsRowDxfId="48">
      <calculatedColumnFormula>_h10[[#This Row],[skok daleký]]</calculatedColumnFormula>
    </tableColumn>
    <tableColumn id="8" xr3:uid="{74098C94-162C-4EF6-804E-EDDD9A99528E}" name="celkový počet bodů" dataDxfId="47" totalsRowDxfId="46">
      <calculatedColumnFormula>_h10[[#This Row],[body]]+_h10[[#This Row],[body2]]+_h10[[#This Row],[body3]]</calculatedColumnFormula>
    </tableColumn>
    <tableColumn id="9" xr3:uid="{B01EB124-9AC5-4CB5-A083-8C9F041155B8}" name="umístění" totalsRowFunction="sum" dataDxfId="45" totalsRowDxfId="44">
      <calculatedColumnFormula>RANK(_h10[[#This Row],[celkový počet bodů]], _h10[celkový počet bodů], 0)</calculatedColumnFormula>
    </tableColumn>
  </tableColumns>
  <tableStyleInfo name="DDM Athletics Red" showFirstColumn="1" showLastColumn="0" showRowStripes="0" showColumnStripes="1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AFF20C4-8327-434E-BE9D-D82BFE1CD9E3}" name="_h09" displayName="_h09" ref="A40:I59" headerRowDxfId="43" dataDxfId="42" totalsRowDxfId="41">
  <autoFilter ref="A40:I59" xr:uid="{BB0DFAE6-13D1-4606-8BC5-A4648A5BD352}"/>
  <tableColumns count="9">
    <tableColumn id="1" xr3:uid="{D6FAC686-B9B4-4A3D-9312-EE021EBA9326}" name="Příjmení, Jméno" totalsRowLabel="Total" dataDxfId="40" totalsRowDxfId="39"/>
    <tableColumn id="2" xr3:uid="{D16F0633-2DF5-4D50-B770-4C502E9DE332}" name="běh na 60 m" dataDxfId="38" totalsRowDxfId="37"/>
    <tableColumn id="3" xr3:uid="{ECA6F724-9921-4199-8BBA-07AFF01972C4}" name="body" dataDxfId="36" totalsRowDxfId="35">
      <calculatedColumnFormula>IF(_h09[[#This Row],[běh na 60 m]]="",0,500-((_h09[[#This Row],[běh na 60 m]]-9)*50))</calculatedColumnFormula>
    </tableColumn>
    <tableColumn id="4" xr3:uid="{1E7A9E50-3C95-40CB-8D57-094A23DAFAE7}" name="hod míčkem" dataDxfId="34" totalsRowDxfId="33"/>
    <tableColumn id="5" xr3:uid="{0B6C2A87-9A00-4BED-B46C-335476D17B83}" name="body2" dataDxfId="32" totalsRowDxfId="31">
      <calculatedColumnFormula>ROUND(_h09[[#This Row],[hod míčkem]],1)*10</calculatedColumnFormula>
    </tableColumn>
    <tableColumn id="6" xr3:uid="{3D8F3DC5-3005-4A30-85F2-BDAEBB2FDB41}" name="skok daleký" dataDxfId="30" totalsRowDxfId="29"/>
    <tableColumn id="7" xr3:uid="{AB37A2B6-483F-4E78-B667-099277814923}" name="body3" dataDxfId="28" totalsRowDxfId="27">
      <calculatedColumnFormula>_h09[[#This Row],[skok daleký]]</calculatedColumnFormula>
    </tableColumn>
    <tableColumn id="8" xr3:uid="{5A86B7EF-6D91-4841-AEFD-E6F3CA6D4FAF}" name="celkový počet bodů" dataDxfId="26" totalsRowDxfId="25">
      <calculatedColumnFormula>_h09[[#This Row],[body]]+_h09[[#This Row],[body2]]+_h09[[#This Row],[body3]]</calculatedColumnFormula>
    </tableColumn>
    <tableColumn id="9" xr3:uid="{15010D54-E9AF-43E8-B8A7-A1934CB0ED41}" name="umístění" totalsRowFunction="sum" dataDxfId="24">
      <calculatedColumnFormula>RANK(_h09[[#This Row],[celkový počet bodů]], _h09[celkový počet bodů], 0)</calculatedColumnFormula>
    </tableColumn>
  </tableColumns>
  <tableStyleInfo name="DDM Athletics Red" showFirstColumn="1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Defaul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1"/>
  <sheetViews>
    <sheetView workbookViewId="0">
      <selection activeCell="D59" sqref="D59"/>
    </sheetView>
  </sheetViews>
  <sheetFormatPr defaultRowHeight="16.5" x14ac:dyDescent="0.3"/>
  <cols>
    <col min="1" max="1" width="19.375" style="3" bestFit="1" customWidth="1"/>
    <col min="2" max="2" width="16" style="3" bestFit="1" customWidth="1"/>
    <col min="3" max="3" width="9.5" style="3" bestFit="1" customWidth="1"/>
    <col min="4" max="4" width="15.875" style="3" bestFit="1" customWidth="1"/>
    <col min="5" max="5" width="10.625" style="3" bestFit="1" customWidth="1"/>
    <col min="6" max="6" width="15.25" style="3" bestFit="1" customWidth="1"/>
    <col min="7" max="7" width="10.625" style="3" bestFit="1" customWidth="1"/>
    <col min="8" max="8" width="22.25" style="3" bestFit="1" customWidth="1"/>
    <col min="9" max="9" width="12.75" style="3" bestFit="1" customWidth="1"/>
    <col min="10" max="17" width="9" style="3"/>
    <col min="18" max="18" width="8.875" style="3" customWidth="1"/>
    <col min="19" max="16384" width="9" style="3"/>
  </cols>
  <sheetData>
    <row r="1" spans="1:9" ht="30.75" x14ac:dyDescent="0.55000000000000004">
      <c r="A1" s="14" t="s">
        <v>73</v>
      </c>
      <c r="B1" s="14"/>
      <c r="C1" s="14"/>
      <c r="D1" s="14"/>
      <c r="E1" s="14"/>
      <c r="F1" s="14"/>
      <c r="G1" s="14"/>
      <c r="H1" s="14"/>
      <c r="I1" s="14"/>
    </row>
    <row r="2" spans="1:9" ht="16.5" customHeight="1" x14ac:dyDescent="0.3">
      <c r="A2" s="3" t="s">
        <v>60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16.5" customHeight="1" x14ac:dyDescent="0.3">
      <c r="A3" s="7" t="s">
        <v>74</v>
      </c>
      <c r="B3" s="5">
        <v>12.6</v>
      </c>
      <c r="C3" s="5">
        <f>IF(_k12[[#This Row],[běh na 60 m]]="",0,500-((_k12[[#This Row],[běh na 60 m]]-9)*50))</f>
        <v>320</v>
      </c>
      <c r="D3" s="5">
        <v>7.83</v>
      </c>
      <c r="E3" s="5">
        <f>ROUND(_k12[[#This Row],[hod míčkem]],1)*10</f>
        <v>78</v>
      </c>
      <c r="F3" s="5">
        <v>205</v>
      </c>
      <c r="G3" s="5">
        <f>_k12[[#This Row],[skok daleký]]</f>
        <v>205</v>
      </c>
      <c r="H3" s="5">
        <f>_k12[[#This Row],[body]]+_k12[[#This Row],[body2]]+_k12[[#This Row],[body3]]</f>
        <v>603</v>
      </c>
      <c r="I3" s="5">
        <f>RANK(_k12[[#This Row],[celkový počet bodů]], _k12[celkový počet bodů], 0)</f>
        <v>6</v>
      </c>
    </row>
    <row r="4" spans="1:9" ht="16.5" customHeight="1" x14ac:dyDescent="0.3">
      <c r="A4" s="7" t="s">
        <v>75</v>
      </c>
      <c r="B4" s="5">
        <v>12.5</v>
      </c>
      <c r="C4" s="6">
        <f>IF(_k12[[#This Row],[běh na 60 m]]="",0,500-((_k12[[#This Row],[běh na 60 m]]-9)*50))</f>
        <v>325</v>
      </c>
      <c r="D4" s="5">
        <v>8.57</v>
      </c>
      <c r="E4" s="6">
        <f>ROUND(_k12[[#This Row],[hod míčkem]],1)*10</f>
        <v>86</v>
      </c>
      <c r="F4" s="5">
        <v>220</v>
      </c>
      <c r="G4" s="6">
        <f>_k12[[#This Row],[skok daleký]]</f>
        <v>220</v>
      </c>
      <c r="H4" s="6">
        <f>_k12[[#This Row],[body]]+_k12[[#This Row],[body2]]+_k12[[#This Row],[body3]]</f>
        <v>631</v>
      </c>
      <c r="I4" s="6">
        <f>RANK(_k12[[#This Row],[celkový počet bodů]], _k12[celkový počet bodů], 0)</f>
        <v>5</v>
      </c>
    </row>
    <row r="5" spans="1:9" ht="16.5" customHeight="1" x14ac:dyDescent="0.3">
      <c r="A5" s="7" t="s">
        <v>76</v>
      </c>
      <c r="B5" s="5">
        <v>12.4</v>
      </c>
      <c r="C5" s="6">
        <f>IF(_k12[[#This Row],[běh na 60 m]]="",0,500-((_k12[[#This Row],[běh na 60 m]]-9)*50))</f>
        <v>330</v>
      </c>
      <c r="D5" s="5">
        <v>13.58</v>
      </c>
      <c r="E5" s="6">
        <f>ROUND(_k12[[#This Row],[hod míčkem]],1)*10</f>
        <v>136</v>
      </c>
      <c r="F5" s="5">
        <v>245</v>
      </c>
      <c r="G5" s="6">
        <f>_k12[[#This Row],[skok daleký]]</f>
        <v>245</v>
      </c>
      <c r="H5" s="6">
        <f>_k12[[#This Row],[body]]+_k12[[#This Row],[body2]]+_k12[[#This Row],[body3]]</f>
        <v>711</v>
      </c>
      <c r="I5" s="6">
        <f>RANK(_k12[[#This Row],[celkový počet bodů]], _k12[celkový počet bodů], 0)</f>
        <v>4</v>
      </c>
    </row>
    <row r="6" spans="1:9" ht="16.5" customHeight="1" x14ac:dyDescent="0.3">
      <c r="A6" s="7" t="s">
        <v>77</v>
      </c>
      <c r="B6" s="5">
        <v>10.9</v>
      </c>
      <c r="C6" s="6">
        <f>IF(_k12[[#This Row],[běh na 60 m]]="",0,500-((_k12[[#This Row],[běh na 60 m]]-9)*50))</f>
        <v>405</v>
      </c>
      <c r="D6" s="5">
        <v>10.8</v>
      </c>
      <c r="E6" s="6">
        <f>ROUND(_k12[[#This Row],[hod míčkem]],1)*10</f>
        <v>108</v>
      </c>
      <c r="F6" s="5">
        <v>280</v>
      </c>
      <c r="G6" s="6">
        <f>_k12[[#This Row],[skok daleký]]</f>
        <v>280</v>
      </c>
      <c r="H6" s="6">
        <f>_k12[[#This Row],[body]]+_k12[[#This Row],[body2]]+_k12[[#This Row],[body3]]</f>
        <v>793</v>
      </c>
      <c r="I6" s="6">
        <f>RANK(_k12[[#This Row],[celkový počet bodů]], _k12[celkový počet bodů], 0)</f>
        <v>1</v>
      </c>
    </row>
    <row r="7" spans="1:9" x14ac:dyDescent="0.3">
      <c r="A7" s="7" t="s">
        <v>78</v>
      </c>
      <c r="B7" s="5">
        <v>11.2</v>
      </c>
      <c r="C7" s="6">
        <f>IF(_k12[[#This Row],[běh na 60 m]]="",0,500-((_k12[[#This Row],[běh na 60 m]]-9)*50))</f>
        <v>390</v>
      </c>
      <c r="D7" s="5">
        <v>15.97</v>
      </c>
      <c r="E7" s="6">
        <f>ROUND(_k12[[#This Row],[hod míčkem]],1)*10</f>
        <v>160</v>
      </c>
      <c r="F7" s="5">
        <v>240</v>
      </c>
      <c r="G7" s="6">
        <f>_k12[[#This Row],[skok daleký]]</f>
        <v>240</v>
      </c>
      <c r="H7" s="6">
        <f>_k12[[#This Row],[body]]+_k12[[#This Row],[body2]]+_k12[[#This Row],[body3]]</f>
        <v>790</v>
      </c>
      <c r="I7" s="6">
        <f>RANK(_k12[[#This Row],[celkový počet bodů]], _k12[celkový počet bodů], 0)</f>
        <v>2</v>
      </c>
    </row>
    <row r="8" spans="1:9" ht="16.5" customHeight="1" x14ac:dyDescent="0.3">
      <c r="A8" s="7" t="s">
        <v>114</v>
      </c>
      <c r="B8" s="5">
        <v>11.7</v>
      </c>
      <c r="C8" s="6">
        <f>IF(_k12[[#This Row],[běh na 60 m]]="",0,500-((_k12[[#This Row],[běh na 60 m]]-9)*50))</f>
        <v>365</v>
      </c>
      <c r="D8" s="5">
        <v>14.5</v>
      </c>
      <c r="E8" s="6">
        <f>ROUND(_k12[[#This Row],[hod míčkem]],1)*10</f>
        <v>145</v>
      </c>
      <c r="F8" s="5">
        <v>235</v>
      </c>
      <c r="G8" s="6">
        <f>_k12[[#This Row],[skok daleký]]</f>
        <v>235</v>
      </c>
      <c r="H8" s="6">
        <f>_k12[[#This Row],[body]]+_k12[[#This Row],[body2]]+_k12[[#This Row],[body3]]</f>
        <v>745</v>
      </c>
      <c r="I8" s="6">
        <f>RANK(_k12[[#This Row],[celkový počet bodů]], _k12[celkový počet bodů], 0)</f>
        <v>3</v>
      </c>
    </row>
    <row r="9" spans="1:9" ht="16.5" customHeight="1" x14ac:dyDescent="0.3">
      <c r="A9" s="7"/>
      <c r="B9" s="5"/>
      <c r="C9" s="6"/>
      <c r="D9" s="5"/>
      <c r="E9" s="6"/>
      <c r="F9" s="5"/>
      <c r="G9" s="6"/>
      <c r="H9" s="6"/>
      <c r="I9" s="6"/>
    </row>
    <row r="10" spans="1:9" ht="30.75" x14ac:dyDescent="0.55000000000000004">
      <c r="A10" s="15" t="s">
        <v>0</v>
      </c>
      <c r="B10" s="15"/>
      <c r="C10" s="15"/>
      <c r="D10" s="15"/>
      <c r="E10" s="15"/>
      <c r="F10" s="15"/>
      <c r="G10" s="15"/>
      <c r="H10" s="15"/>
      <c r="I10" s="15"/>
    </row>
    <row r="11" spans="1:9" x14ac:dyDescent="0.3">
      <c r="A11" s="3" t="s">
        <v>60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</row>
    <row r="12" spans="1:9" x14ac:dyDescent="0.3">
      <c r="A12" s="8" t="s">
        <v>115</v>
      </c>
      <c r="B12" s="3">
        <v>11.3</v>
      </c>
      <c r="C12" s="3">
        <f>IF(_k11[[#This Row],[běh na 60 m]]="",0,500-((_k11[[#This Row],[běh na 60 m]]-9)*50))</f>
        <v>385</v>
      </c>
      <c r="D12" s="3">
        <v>17.600000000000001</v>
      </c>
      <c r="E12" s="3">
        <f>ROUND(_k11[[#This Row],[hod míčkem]],1)*10</f>
        <v>176</v>
      </c>
      <c r="F12" s="3">
        <v>280</v>
      </c>
      <c r="G12" s="3">
        <f>_k11[[#This Row],[skok daleký]]</f>
        <v>280</v>
      </c>
      <c r="H12" s="3">
        <f>_k11[[#This Row],[body]]+_k11[[#This Row],[body2]]+_k11[[#This Row],[body3]]</f>
        <v>841</v>
      </c>
      <c r="I12" s="3">
        <f>RANK(_k11[[#This Row],[celkový počet bodů]], _k11[celkový počet bodů], 0)</f>
        <v>4</v>
      </c>
    </row>
    <row r="13" spans="1:9" x14ac:dyDescent="0.3">
      <c r="A13" s="8" t="s">
        <v>116</v>
      </c>
      <c r="B13" s="3">
        <v>12.6</v>
      </c>
      <c r="C13" s="4">
        <f>IF(_k11[[#This Row],[běh na 60 m]]="",0,500-((_k11[[#This Row],[běh na 60 m]]-9)*50))</f>
        <v>320</v>
      </c>
      <c r="D13" s="3">
        <v>9.5500000000000007</v>
      </c>
      <c r="E13" s="4">
        <f>ROUND(_k11[[#This Row],[hod míčkem]],1)*10</f>
        <v>96</v>
      </c>
      <c r="F13" s="3">
        <v>275</v>
      </c>
      <c r="G13" s="4">
        <f>_k11[[#This Row],[skok daleký]]</f>
        <v>275</v>
      </c>
      <c r="H13" s="4">
        <f>_k11[[#This Row],[body]]+_k11[[#This Row],[body2]]+_k11[[#This Row],[body3]]</f>
        <v>691</v>
      </c>
      <c r="I13" s="4">
        <f>RANK(_k11[[#This Row],[celkový počet bodů]], _k11[celkový počet bodů], 0)</f>
        <v>8</v>
      </c>
    </row>
    <row r="14" spans="1:9" x14ac:dyDescent="0.3">
      <c r="A14" s="8" t="s">
        <v>69</v>
      </c>
      <c r="B14" s="3">
        <v>11.2</v>
      </c>
      <c r="C14" s="3">
        <f>IF(_k11[[#This Row],[běh na 60 m]]="",0,500-((_k11[[#This Row],[běh na 60 m]]-9)*50))</f>
        <v>390</v>
      </c>
      <c r="D14" s="3">
        <v>17.350000000000001</v>
      </c>
      <c r="E14" s="3">
        <f>ROUND(_k11[[#This Row],[hod míčkem]],1)*10</f>
        <v>174</v>
      </c>
      <c r="F14" s="3">
        <v>310</v>
      </c>
      <c r="G14" s="3">
        <f>_k11[[#This Row],[skok daleký]]</f>
        <v>310</v>
      </c>
      <c r="H14" s="3">
        <f>_k11[[#This Row],[body]]+_k11[[#This Row],[body2]]+_k11[[#This Row],[body3]]</f>
        <v>874</v>
      </c>
      <c r="I14" s="3">
        <f>RANK(_k11[[#This Row],[celkový počet bodů]], _k11[celkový počet bodů], 0)</f>
        <v>3</v>
      </c>
    </row>
    <row r="15" spans="1:9" x14ac:dyDescent="0.3">
      <c r="A15" s="8" t="s">
        <v>70</v>
      </c>
      <c r="B15" s="3">
        <v>11.3</v>
      </c>
      <c r="C15" s="4">
        <f>IF(_k11[[#This Row],[běh na 60 m]]="",0,500-((_k11[[#This Row],[běh na 60 m]]-9)*50))</f>
        <v>385</v>
      </c>
      <c r="D15" s="3">
        <v>14.49</v>
      </c>
      <c r="E15" s="4">
        <f>ROUND(_k11[[#This Row],[hod míčkem]],1)*10</f>
        <v>145</v>
      </c>
      <c r="F15" s="3">
        <v>250</v>
      </c>
      <c r="G15" s="4">
        <f>_k11[[#This Row],[skok daleký]]</f>
        <v>250</v>
      </c>
      <c r="H15" s="4">
        <f>_k11[[#This Row],[body]]+_k11[[#This Row],[body2]]+_k11[[#This Row],[body3]]</f>
        <v>780</v>
      </c>
      <c r="I15" s="4">
        <f>RANK(_k11[[#This Row],[celkový počet bodů]], _k11[celkový počet bodů], 0)</f>
        <v>5</v>
      </c>
    </row>
    <row r="16" spans="1:9" x14ac:dyDescent="0.3">
      <c r="A16" s="8" t="s">
        <v>9</v>
      </c>
      <c r="B16" s="3">
        <v>10.5</v>
      </c>
      <c r="C16" s="4">
        <f>IF(_k11[[#This Row],[běh na 60 m]]="",0,500-((_k11[[#This Row],[běh na 60 m]]-9)*50))</f>
        <v>425</v>
      </c>
      <c r="D16" s="3">
        <v>21.43</v>
      </c>
      <c r="E16" s="4">
        <f>ROUND(_k11[[#This Row],[hod míčkem]],1)*10</f>
        <v>214</v>
      </c>
      <c r="F16" s="3">
        <v>315</v>
      </c>
      <c r="G16" s="4">
        <f>_k11[[#This Row],[skok daleký]]</f>
        <v>315</v>
      </c>
      <c r="H16" s="4">
        <f>_k11[[#This Row],[body]]+_k11[[#This Row],[body2]]+_k11[[#This Row],[body3]]</f>
        <v>954</v>
      </c>
      <c r="I16" s="4">
        <f>RANK(_k11[[#This Row],[celkový počet bodů]], _k11[celkový počet bodů], 0)</f>
        <v>1</v>
      </c>
    </row>
    <row r="17" spans="1:9" x14ac:dyDescent="0.3">
      <c r="A17" s="8" t="s">
        <v>10</v>
      </c>
      <c r="B17" s="3">
        <v>10.8</v>
      </c>
      <c r="C17" s="4">
        <f>IF(_k11[[#This Row],[běh na 60 m]]="",0,500-((_k11[[#This Row],[běh na 60 m]]-9)*50))</f>
        <v>410</v>
      </c>
      <c r="D17" s="3">
        <v>20.420000000000002</v>
      </c>
      <c r="E17" s="4">
        <f>ROUND(_k11[[#This Row],[hod míčkem]],1)*10</f>
        <v>204</v>
      </c>
      <c r="F17" s="3">
        <v>295</v>
      </c>
      <c r="G17" s="4">
        <f>_k11[[#This Row],[skok daleký]]</f>
        <v>295</v>
      </c>
      <c r="H17" s="4">
        <f>_k11[[#This Row],[body]]+_k11[[#This Row],[body2]]+_k11[[#This Row],[body3]]</f>
        <v>909</v>
      </c>
      <c r="I17" s="4">
        <f>RANK(_k11[[#This Row],[celkový počet bodů]], _k11[celkový počet bodů], 0)</f>
        <v>2</v>
      </c>
    </row>
    <row r="18" spans="1:9" x14ac:dyDescent="0.3">
      <c r="A18" s="8" t="s">
        <v>71</v>
      </c>
      <c r="B18" s="3">
        <v>12.2</v>
      </c>
      <c r="C18" s="4">
        <f>IF(_k11[[#This Row],[běh na 60 m]]="",0,500-((_k11[[#This Row],[běh na 60 m]]-9)*50))</f>
        <v>340</v>
      </c>
      <c r="D18" s="3">
        <v>14.48</v>
      </c>
      <c r="E18" s="4">
        <f>ROUND(_k11[[#This Row],[hod míčkem]],1)*10</f>
        <v>145</v>
      </c>
      <c r="F18" s="3">
        <v>265</v>
      </c>
      <c r="G18" s="4">
        <f>_k11[[#This Row],[skok daleký]]</f>
        <v>265</v>
      </c>
      <c r="H18" s="4">
        <f>_k11[[#This Row],[body]]+_k11[[#This Row],[body2]]+_k11[[#This Row],[body3]]</f>
        <v>750</v>
      </c>
      <c r="I18" s="4">
        <f>RANK(_k11[[#This Row],[celkový počet bodů]], _k11[celkový počet bodů], 0)</f>
        <v>6</v>
      </c>
    </row>
    <row r="19" spans="1:9" x14ac:dyDescent="0.3">
      <c r="A19" s="8" t="s">
        <v>72</v>
      </c>
      <c r="B19" s="3">
        <v>11.3</v>
      </c>
      <c r="C19" s="4">
        <f>IF(_k11[[#This Row],[běh na 60 m]]="",0,500-((_k11[[#This Row],[běh na 60 m]]-9)*50))</f>
        <v>385</v>
      </c>
      <c r="D19" s="3">
        <v>11.56</v>
      </c>
      <c r="E19" s="4">
        <f>ROUND(_k11[[#This Row],[hod míčkem]],1)*10</f>
        <v>116</v>
      </c>
      <c r="F19" s="3">
        <v>220</v>
      </c>
      <c r="G19" s="4">
        <f>_k11[[#This Row],[skok daleký]]</f>
        <v>220</v>
      </c>
      <c r="H19" s="4">
        <f>_k11[[#This Row],[body]]+_k11[[#This Row],[body2]]+_k11[[#This Row],[body3]]</f>
        <v>721</v>
      </c>
      <c r="I19" s="4">
        <f>RANK(_k11[[#This Row],[celkový počet bodů]], _k11[celkový počet bodů], 0)</f>
        <v>7</v>
      </c>
    </row>
    <row r="20" spans="1:9" x14ac:dyDescent="0.3">
      <c r="A20" s="8"/>
    </row>
    <row r="21" spans="1:9" ht="30.75" x14ac:dyDescent="0.55000000000000004">
      <c r="A21" s="15" t="s">
        <v>48</v>
      </c>
      <c r="B21" s="15"/>
      <c r="C21" s="15"/>
      <c r="D21" s="15"/>
      <c r="E21" s="15"/>
      <c r="F21" s="15"/>
      <c r="G21" s="15"/>
      <c r="H21" s="15"/>
      <c r="I21" s="15"/>
    </row>
    <row r="22" spans="1:9" x14ac:dyDescent="0.3">
      <c r="A22" s="3" t="s">
        <v>60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</row>
    <row r="23" spans="1:9" x14ac:dyDescent="0.3">
      <c r="A23" s="3" t="s">
        <v>11</v>
      </c>
      <c r="B23" s="3">
        <v>11.4</v>
      </c>
      <c r="C23" s="3">
        <f>IF(_k10[[#This Row],[běh na 60 m]]="",0,500-((_k10[[#This Row],[běh na 60 m]]-9)*50))</f>
        <v>380</v>
      </c>
      <c r="D23" s="3">
        <v>25.5</v>
      </c>
      <c r="E23" s="3">
        <f>ROUND(_k10[[#This Row],[hod míčkem]],1)*10</f>
        <v>255</v>
      </c>
      <c r="F23" s="3">
        <v>275</v>
      </c>
      <c r="G23" s="3">
        <f>_k10[[#This Row],[skok daleký]]</f>
        <v>275</v>
      </c>
      <c r="H23" s="3">
        <f>_k10[[#This Row],[body]]+_k10[[#This Row],[body2]]+_k10[[#This Row],[body3]]</f>
        <v>910</v>
      </c>
      <c r="I23" s="3">
        <f>RANK(_k10[[#This Row],[celkový počet bodů]], _k10[celkový počet bodů], 0)</f>
        <v>8</v>
      </c>
    </row>
    <row r="24" spans="1:9" x14ac:dyDescent="0.3">
      <c r="A24" s="3" t="s">
        <v>12</v>
      </c>
      <c r="B24" s="3">
        <v>11.2</v>
      </c>
      <c r="C24" s="3">
        <f>IF(_k10[[#This Row],[běh na 60 m]]="",0,500-((_k10[[#This Row],[běh na 60 m]]-9)*50))</f>
        <v>390</v>
      </c>
      <c r="D24" s="3">
        <v>21.52</v>
      </c>
      <c r="E24" s="3">
        <f>ROUND(_k10[[#This Row],[hod míčkem]],1)*10</f>
        <v>215</v>
      </c>
      <c r="F24" s="3">
        <v>298</v>
      </c>
      <c r="G24" s="3">
        <f>_k10[[#This Row],[skok daleký]]</f>
        <v>298</v>
      </c>
      <c r="H24" s="3">
        <f>_k10[[#This Row],[body]]+_k10[[#This Row],[body2]]+_k10[[#This Row],[body3]]</f>
        <v>903</v>
      </c>
      <c r="I24" s="3">
        <f>RANK(_k10[[#This Row],[celkový počet bodů]], _k10[celkový počet bodů], 0)</f>
        <v>9</v>
      </c>
    </row>
    <row r="25" spans="1:9" x14ac:dyDescent="0.3">
      <c r="A25" s="3" t="s">
        <v>13</v>
      </c>
      <c r="B25" s="3">
        <v>10.199999999999999</v>
      </c>
      <c r="C25" s="3">
        <f>IF(_k10[[#This Row],[běh na 60 m]]="",0,500-((_k10[[#This Row],[běh na 60 m]]-9)*50))</f>
        <v>440.00000000000006</v>
      </c>
      <c r="D25" s="3">
        <v>28.4</v>
      </c>
      <c r="E25" s="3">
        <f>ROUND(_k10[[#This Row],[hod míčkem]],1)*10</f>
        <v>284</v>
      </c>
      <c r="F25" s="3">
        <v>348</v>
      </c>
      <c r="G25" s="3">
        <f>_k10[[#This Row],[skok daleký]]</f>
        <v>348</v>
      </c>
      <c r="H25" s="3">
        <f>_k10[[#This Row],[body]]+_k10[[#This Row],[body2]]+_k10[[#This Row],[body3]]</f>
        <v>1072</v>
      </c>
      <c r="I25" s="3">
        <f>RANK(_k10[[#This Row],[celkový počet bodů]], _k10[celkový počet bodů], 0)</f>
        <v>1</v>
      </c>
    </row>
    <row r="26" spans="1:9" x14ac:dyDescent="0.3">
      <c r="A26" s="3" t="s">
        <v>64</v>
      </c>
      <c r="B26" s="3">
        <v>10.6</v>
      </c>
      <c r="C26" s="3">
        <f>IF(_k10[[#This Row],[běh na 60 m]]="",0,500-((_k10[[#This Row],[běh na 60 m]]-9)*50))</f>
        <v>420</v>
      </c>
      <c r="D26" s="3">
        <v>23.39</v>
      </c>
      <c r="E26" s="3">
        <f>ROUND(_k10[[#This Row],[hod míčkem]],1)*10</f>
        <v>234</v>
      </c>
      <c r="F26" s="3">
        <v>306</v>
      </c>
      <c r="G26" s="3">
        <f>_k10[[#This Row],[skok daleký]]</f>
        <v>306</v>
      </c>
      <c r="H26" s="3">
        <f>_k10[[#This Row],[body]]+_k10[[#This Row],[body2]]+_k10[[#This Row],[body3]]</f>
        <v>960</v>
      </c>
      <c r="I26" s="3">
        <f>RANK(_k10[[#This Row],[celkový počet bodů]], _k10[celkový počet bodů], 0)</f>
        <v>4</v>
      </c>
    </row>
    <row r="27" spans="1:9" x14ac:dyDescent="0.3">
      <c r="A27" s="3" t="s">
        <v>65</v>
      </c>
      <c r="B27" s="3">
        <v>10.3</v>
      </c>
      <c r="C27" s="4">
        <f>IF(_k10[[#This Row],[běh na 60 m]]="",0,500-((_k10[[#This Row],[běh na 60 m]]-9)*50))</f>
        <v>435</v>
      </c>
      <c r="D27" s="3">
        <v>25.4</v>
      </c>
      <c r="E27" s="4">
        <f>ROUND(_k10[[#This Row],[hod míčkem]],1)*10</f>
        <v>254</v>
      </c>
      <c r="F27" s="3">
        <v>362</v>
      </c>
      <c r="G27" s="4">
        <f>_k10[[#This Row],[skok daleký]]</f>
        <v>362</v>
      </c>
      <c r="H27" s="4">
        <f>_k10[[#This Row],[body]]+_k10[[#This Row],[body2]]+_k10[[#This Row],[body3]]</f>
        <v>1051</v>
      </c>
      <c r="I27" s="4">
        <f>RANK(_k10[[#This Row],[celkový počet bodů]], _k10[celkový počet bodů], 0)</f>
        <v>2</v>
      </c>
    </row>
    <row r="28" spans="1:9" x14ac:dyDescent="0.3">
      <c r="A28" s="3" t="s">
        <v>66</v>
      </c>
      <c r="B28" s="3">
        <v>10.9</v>
      </c>
      <c r="C28" s="4">
        <f>IF(_k10[[#This Row],[běh na 60 m]]="",0,500-((_k10[[#This Row],[běh na 60 m]]-9)*50))</f>
        <v>405</v>
      </c>
      <c r="D28" s="3">
        <v>21.79</v>
      </c>
      <c r="E28" s="4">
        <f>ROUND(_k10[[#This Row],[hod míčkem]],1)*10</f>
        <v>218</v>
      </c>
      <c r="F28" s="3">
        <v>297</v>
      </c>
      <c r="G28" s="4">
        <f>_k10[[#This Row],[skok daleký]]</f>
        <v>297</v>
      </c>
      <c r="H28" s="4">
        <f>_k10[[#This Row],[body]]+_k10[[#This Row],[body2]]+_k10[[#This Row],[body3]]</f>
        <v>920</v>
      </c>
      <c r="I28" s="4">
        <f>RANK(_k10[[#This Row],[celkový počet bodů]], _k10[celkový počet bodů], 0)</f>
        <v>7</v>
      </c>
    </row>
    <row r="29" spans="1:9" x14ac:dyDescent="0.3">
      <c r="A29" s="3" t="s">
        <v>67</v>
      </c>
      <c r="B29" s="3">
        <v>10</v>
      </c>
      <c r="C29" s="4">
        <f>IF(_k10[[#This Row],[běh na 60 m]]="",0,500-((_k10[[#This Row],[běh na 60 m]]-9)*50))</f>
        <v>450</v>
      </c>
      <c r="D29" s="3">
        <v>19.5</v>
      </c>
      <c r="E29" s="4">
        <f>ROUND(_k10[[#This Row],[hod míčkem]],1)*10</f>
        <v>195</v>
      </c>
      <c r="F29" s="3">
        <v>312</v>
      </c>
      <c r="G29" s="4">
        <f>_k10[[#This Row],[skok daleký]]</f>
        <v>312</v>
      </c>
      <c r="H29" s="4">
        <f>_k10[[#This Row],[body]]+_k10[[#This Row],[body2]]+_k10[[#This Row],[body3]]</f>
        <v>957</v>
      </c>
      <c r="I29" s="4">
        <f>RANK(_k10[[#This Row],[celkový počet bodů]], _k10[celkový počet bodů], 0)</f>
        <v>5</v>
      </c>
    </row>
    <row r="30" spans="1:9" x14ac:dyDescent="0.3">
      <c r="A30" s="3" t="s">
        <v>68</v>
      </c>
      <c r="B30" s="3">
        <v>10.7</v>
      </c>
      <c r="C30" s="4">
        <f>IF(_k10[[#This Row],[běh na 60 m]]="",0,500-((_k10[[#This Row],[běh na 60 m]]-9)*50))</f>
        <v>415</v>
      </c>
      <c r="D30" s="3">
        <v>19.25</v>
      </c>
      <c r="E30" s="4">
        <f>ROUND(_k10[[#This Row],[hod míčkem]],1)*10</f>
        <v>193</v>
      </c>
      <c r="F30" s="3">
        <v>319</v>
      </c>
      <c r="G30" s="4">
        <f>_k10[[#This Row],[skok daleký]]</f>
        <v>319</v>
      </c>
      <c r="H30" s="4">
        <f>_k10[[#This Row],[body]]+_k10[[#This Row],[body2]]+_k10[[#This Row],[body3]]</f>
        <v>927</v>
      </c>
      <c r="I30" s="4">
        <f>RANK(_k10[[#This Row],[celkový počet bodů]], _k10[celkový počet bodů], 0)</f>
        <v>6</v>
      </c>
    </row>
    <row r="31" spans="1:9" x14ac:dyDescent="0.3">
      <c r="A31" s="3" t="s">
        <v>14</v>
      </c>
      <c r="B31" s="3">
        <v>10</v>
      </c>
      <c r="C31" s="4">
        <f>IF(_k10[[#This Row],[běh na 60 m]]="",0,500-((_k10[[#This Row],[běh na 60 m]]-9)*50))</f>
        <v>450</v>
      </c>
      <c r="D31" s="3">
        <v>23.42</v>
      </c>
      <c r="E31" s="4">
        <f>ROUND(_k10[[#This Row],[hod míčkem]],1)*10</f>
        <v>234</v>
      </c>
      <c r="F31" s="3">
        <v>335</v>
      </c>
      <c r="G31" s="4">
        <f>_k10[[#This Row],[skok daleký]]</f>
        <v>335</v>
      </c>
      <c r="H31" s="4">
        <f>_k10[[#This Row],[body]]+_k10[[#This Row],[body2]]+_k10[[#This Row],[body3]]</f>
        <v>1019</v>
      </c>
      <c r="I31" s="4">
        <f>RANK(_k10[[#This Row],[celkový počet bodů]], _k10[celkový počet bodů], 0)</f>
        <v>3</v>
      </c>
    </row>
    <row r="33" spans="1:9" ht="30.75" x14ac:dyDescent="0.55000000000000004">
      <c r="A33" s="15" t="s">
        <v>25</v>
      </c>
      <c r="B33" s="15"/>
      <c r="C33" s="15"/>
      <c r="D33" s="15"/>
      <c r="E33" s="15"/>
      <c r="F33" s="15"/>
      <c r="G33" s="15"/>
      <c r="H33" s="15"/>
      <c r="I33" s="15"/>
    </row>
    <row r="34" spans="1:9" x14ac:dyDescent="0.3">
      <c r="A34" s="3" t="s">
        <v>60</v>
      </c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3" t="s">
        <v>7</v>
      </c>
      <c r="I34" s="3" t="s">
        <v>8</v>
      </c>
    </row>
    <row r="35" spans="1:9" x14ac:dyDescent="0.3">
      <c r="A35" s="3" t="s">
        <v>61</v>
      </c>
      <c r="B35" s="3">
        <v>10.5</v>
      </c>
      <c r="C35" s="3">
        <f>IF(_k09[[#This Row],[běh na 60 m]]="",0,500-((_k09[[#This Row],[běh na 60 m]]-9)*50))</f>
        <v>425</v>
      </c>
      <c r="D35" s="3">
        <v>23.75</v>
      </c>
      <c r="E35" s="3">
        <f>ROUND(_k09[[#This Row],[hod míčkem]],1)*10</f>
        <v>238</v>
      </c>
      <c r="F35" s="3">
        <v>340</v>
      </c>
      <c r="G35" s="3">
        <f>_k09[[#This Row],[skok daleký]]</f>
        <v>340</v>
      </c>
      <c r="H35" s="3">
        <f>_k09[[#This Row],[body]]+_k09[[#This Row],[body2]]+_k09[[#This Row],[body3]]</f>
        <v>1003</v>
      </c>
      <c r="I35" s="3">
        <f>RANK(_k09[[#This Row],[celkový počet bodů]], _k09[celkový počet bodů], 0)</f>
        <v>5</v>
      </c>
    </row>
    <row r="36" spans="1:9" x14ac:dyDescent="0.3">
      <c r="A36" s="3" t="s">
        <v>15</v>
      </c>
      <c r="B36" s="3">
        <v>9.6999999999999993</v>
      </c>
      <c r="C36" s="3">
        <f>IF(_k09[[#This Row],[běh na 60 m]]="",0,500-((_k09[[#This Row],[běh na 60 m]]-9)*50))</f>
        <v>465.00000000000006</v>
      </c>
      <c r="D36" s="3">
        <v>26.45</v>
      </c>
      <c r="E36" s="3">
        <f>ROUND(_k09[[#This Row],[hod míčkem]],1)*10</f>
        <v>265</v>
      </c>
      <c r="F36" s="3">
        <v>342</v>
      </c>
      <c r="G36" s="3">
        <f>_k09[[#This Row],[skok daleký]]</f>
        <v>342</v>
      </c>
      <c r="H36" s="3">
        <f>_k09[[#This Row],[body]]+_k09[[#This Row],[body2]]+_k09[[#This Row],[body3]]</f>
        <v>1072</v>
      </c>
      <c r="I36" s="3">
        <f>RANK(_k09[[#This Row],[celkový počet bodů]], _k09[celkový počet bodů], 0)</f>
        <v>1</v>
      </c>
    </row>
    <row r="37" spans="1:9" x14ac:dyDescent="0.3">
      <c r="A37" s="3" t="s">
        <v>16</v>
      </c>
      <c r="B37" s="3">
        <v>9.9</v>
      </c>
      <c r="C37" s="3">
        <f>IF(_k09[[#This Row],[běh na 60 m]]="",0,500-((_k09[[#This Row],[běh na 60 m]]-9)*50))</f>
        <v>455</v>
      </c>
      <c r="D37" s="3">
        <v>25.35</v>
      </c>
      <c r="E37" s="3">
        <f>ROUND(_k09[[#This Row],[hod míčkem]],1)*10</f>
        <v>254</v>
      </c>
      <c r="F37" s="3">
        <v>360</v>
      </c>
      <c r="G37" s="3">
        <f>_k09[[#This Row],[skok daleký]]</f>
        <v>360</v>
      </c>
      <c r="H37" s="3">
        <f>_k09[[#This Row],[body]]+_k09[[#This Row],[body2]]+_k09[[#This Row],[body3]]</f>
        <v>1069</v>
      </c>
      <c r="I37" s="3">
        <f>RANK(_k09[[#This Row],[celkový počet bodů]], _k09[celkový počet bodů], 0)</f>
        <v>2</v>
      </c>
    </row>
    <row r="38" spans="1:9" x14ac:dyDescent="0.3">
      <c r="A38" s="3" t="s">
        <v>17</v>
      </c>
      <c r="B38" s="3">
        <v>11.3</v>
      </c>
      <c r="C38" s="3">
        <f>IF(_k09[[#This Row],[běh na 60 m]]="",0,500-((_k09[[#This Row],[běh na 60 m]]-9)*50))</f>
        <v>385</v>
      </c>
      <c r="D38" s="3">
        <v>22.12</v>
      </c>
      <c r="E38" s="3">
        <f>ROUND(_k09[[#This Row],[hod míčkem]],1)*10</f>
        <v>221</v>
      </c>
      <c r="F38" s="3">
        <v>298</v>
      </c>
      <c r="G38" s="3">
        <f>_k09[[#This Row],[skok daleký]]</f>
        <v>298</v>
      </c>
      <c r="H38" s="3">
        <f>_k09[[#This Row],[body]]+_k09[[#This Row],[body2]]+_k09[[#This Row],[body3]]</f>
        <v>904</v>
      </c>
      <c r="I38" s="3">
        <f>RANK(_k09[[#This Row],[celkový počet bodů]], _k09[celkový počet bodů], 0)</f>
        <v>8</v>
      </c>
    </row>
    <row r="39" spans="1:9" x14ac:dyDescent="0.3">
      <c r="A39" s="3" t="s">
        <v>62</v>
      </c>
      <c r="B39" s="3">
        <v>11.8</v>
      </c>
      <c r="C39" s="3">
        <f>IF(_k09[[#This Row],[běh na 60 m]]="",0,500-((_k09[[#This Row],[běh na 60 m]]-9)*50))</f>
        <v>360</v>
      </c>
      <c r="D39" s="3">
        <v>19.399999999999999</v>
      </c>
      <c r="E39" s="3">
        <f>ROUND(_k09[[#This Row],[hod míčkem]],1)*10</f>
        <v>194</v>
      </c>
      <c r="F39" s="3">
        <v>248</v>
      </c>
      <c r="G39" s="3">
        <f>_k09[[#This Row],[skok daleký]]</f>
        <v>248</v>
      </c>
      <c r="H39" s="3">
        <f>_k09[[#This Row],[body]]+_k09[[#This Row],[body2]]+_k09[[#This Row],[body3]]</f>
        <v>802</v>
      </c>
      <c r="I39" s="3">
        <f>RANK(_k09[[#This Row],[celkový počet bodů]], _k09[celkový počet bodů], 0)</f>
        <v>10</v>
      </c>
    </row>
    <row r="40" spans="1:9" x14ac:dyDescent="0.3">
      <c r="A40" s="3" t="s">
        <v>18</v>
      </c>
      <c r="B40" s="3">
        <v>10.9</v>
      </c>
      <c r="C40" s="3">
        <f>IF(_k09[[#This Row],[běh na 60 m]]="",0,500-((_k09[[#This Row],[běh na 60 m]]-9)*50))</f>
        <v>405</v>
      </c>
      <c r="D40" s="3">
        <v>15.1</v>
      </c>
      <c r="E40" s="3">
        <f>ROUND(_k09[[#This Row],[hod míčkem]],1)*10</f>
        <v>151</v>
      </c>
      <c r="F40" s="3">
        <v>261</v>
      </c>
      <c r="G40" s="3">
        <f>_k09[[#This Row],[skok daleký]]</f>
        <v>261</v>
      </c>
      <c r="H40" s="3">
        <f>_k09[[#This Row],[body]]+_k09[[#This Row],[body2]]+_k09[[#This Row],[body3]]</f>
        <v>817</v>
      </c>
      <c r="I40" s="3">
        <f>RANK(_k09[[#This Row],[celkový počet bodů]], _k09[celkový počet bodů], 0)</f>
        <v>9</v>
      </c>
    </row>
    <row r="41" spans="1:9" x14ac:dyDescent="0.3">
      <c r="A41" s="3" t="s">
        <v>19</v>
      </c>
      <c r="B41" s="3">
        <v>10.3</v>
      </c>
      <c r="C41" s="4">
        <f>IF(_k09[[#This Row],[běh na 60 m]]="",0,500-((_k09[[#This Row],[běh na 60 m]]-9)*50))</f>
        <v>435</v>
      </c>
      <c r="D41" s="3">
        <v>30.75</v>
      </c>
      <c r="E41" s="4">
        <f>ROUND(_k09[[#This Row],[hod míčkem]],1)*10</f>
        <v>308</v>
      </c>
      <c r="F41" s="3">
        <v>313</v>
      </c>
      <c r="G41" s="4">
        <f>_k09[[#This Row],[skok daleký]]</f>
        <v>313</v>
      </c>
      <c r="H41" s="4">
        <f>_k09[[#This Row],[body]]+_k09[[#This Row],[body2]]+_k09[[#This Row],[body3]]</f>
        <v>1056</v>
      </c>
      <c r="I41" s="4">
        <f>RANK(_k09[[#This Row],[celkový počet bodů]], _k09[celkový počet bodů], 0)</f>
        <v>3</v>
      </c>
    </row>
    <row r="42" spans="1:9" x14ac:dyDescent="0.3">
      <c r="A42" s="3" t="s">
        <v>20</v>
      </c>
      <c r="B42" s="3">
        <v>10.6</v>
      </c>
      <c r="C42" s="4">
        <f>IF(_k09[[#This Row],[běh na 60 m]]="",0,500-((_k09[[#This Row],[běh na 60 m]]-9)*50))</f>
        <v>420</v>
      </c>
      <c r="D42" s="3">
        <v>21.35</v>
      </c>
      <c r="E42" s="4">
        <f>ROUND(_k09[[#This Row],[hod míčkem]],1)*10</f>
        <v>214</v>
      </c>
      <c r="F42" s="3">
        <v>312</v>
      </c>
      <c r="G42" s="4">
        <f>_k09[[#This Row],[skok daleký]]</f>
        <v>312</v>
      </c>
      <c r="H42" s="4">
        <f>_k09[[#This Row],[body]]+_k09[[#This Row],[body2]]+_k09[[#This Row],[body3]]</f>
        <v>946</v>
      </c>
      <c r="I42" s="4">
        <f>RANK(_k09[[#This Row],[celkový počet bodů]], _k09[celkový počet bodů], 0)</f>
        <v>7</v>
      </c>
    </row>
    <row r="43" spans="1:9" x14ac:dyDescent="0.3">
      <c r="A43" s="3" t="s">
        <v>21</v>
      </c>
      <c r="B43" s="3">
        <v>10.7</v>
      </c>
      <c r="C43" s="4">
        <f>IF(_k09[[#This Row],[běh na 60 m]]="",0,500-((_k09[[#This Row],[běh na 60 m]]-9)*50))</f>
        <v>415</v>
      </c>
      <c r="D43" s="3">
        <v>27.95</v>
      </c>
      <c r="E43" s="4">
        <f>ROUND(_k09[[#This Row],[hod míčkem]],1)*10</f>
        <v>280</v>
      </c>
      <c r="F43" s="3">
        <v>346</v>
      </c>
      <c r="G43" s="4">
        <f>_k09[[#This Row],[skok daleký]]</f>
        <v>346</v>
      </c>
      <c r="H43" s="4">
        <f>_k09[[#This Row],[body]]+_k09[[#This Row],[body2]]+_k09[[#This Row],[body3]]</f>
        <v>1041</v>
      </c>
      <c r="I43" s="4">
        <f>RANK(_k09[[#This Row],[celkový počet bodů]], _k09[celkový počet bodů], 0)</f>
        <v>4</v>
      </c>
    </row>
    <row r="44" spans="1:9" x14ac:dyDescent="0.3">
      <c r="A44" s="3" t="s">
        <v>63</v>
      </c>
      <c r="B44" s="3">
        <v>10.8</v>
      </c>
      <c r="C44" s="4">
        <f>IF(_k09[[#This Row],[běh na 60 m]]="",0,500-((_k09[[#This Row],[běh na 60 m]]-9)*50))</f>
        <v>410</v>
      </c>
      <c r="D44" s="3">
        <v>27.96</v>
      </c>
      <c r="E44" s="4">
        <f>ROUND(_k09[[#This Row],[hod míčkem]],1)*10</f>
        <v>280</v>
      </c>
      <c r="F44" s="3">
        <v>298</v>
      </c>
      <c r="G44" s="4">
        <f>_k09[[#This Row],[skok daleký]]</f>
        <v>298</v>
      </c>
      <c r="H44" s="4">
        <f>_k09[[#This Row],[body]]+_k09[[#This Row],[body2]]+_k09[[#This Row],[body3]]</f>
        <v>988</v>
      </c>
      <c r="I44" s="4">
        <f>RANK(_k09[[#This Row],[celkový počet bodů]], _k09[celkový počet bodů], 0)</f>
        <v>6</v>
      </c>
    </row>
    <row r="46" spans="1:9" ht="30.75" x14ac:dyDescent="0.55000000000000004">
      <c r="A46" s="15" t="s">
        <v>23</v>
      </c>
      <c r="B46" s="15"/>
      <c r="C46" s="15"/>
      <c r="D46" s="15"/>
      <c r="E46" s="15"/>
      <c r="F46" s="15"/>
      <c r="G46" s="15"/>
      <c r="H46" s="15"/>
      <c r="I46" s="15"/>
    </row>
    <row r="47" spans="1:9" x14ac:dyDescent="0.3">
      <c r="A47" s="3" t="s">
        <v>60</v>
      </c>
      <c r="B47" s="3" t="s">
        <v>1</v>
      </c>
      <c r="C47" s="3" t="s">
        <v>2</v>
      </c>
      <c r="D47" s="3" t="s">
        <v>3</v>
      </c>
      <c r="E47" s="3" t="s">
        <v>4</v>
      </c>
      <c r="F47" s="3" t="s">
        <v>5</v>
      </c>
      <c r="G47" s="3" t="s">
        <v>6</v>
      </c>
      <c r="H47" s="3" t="s">
        <v>7</v>
      </c>
      <c r="I47" s="3" t="s">
        <v>8</v>
      </c>
    </row>
    <row r="48" spans="1:9" x14ac:dyDescent="0.3">
      <c r="A48" s="3" t="s">
        <v>58</v>
      </c>
      <c r="B48" s="3">
        <v>10.6</v>
      </c>
      <c r="C48" s="3">
        <f>IF(_k08[[#This Row],[běh na 60 m]]="",0,500-((_k08[[#This Row],[běh na 60 m]]-9)*50))</f>
        <v>420</v>
      </c>
      <c r="D48" s="3">
        <v>25</v>
      </c>
      <c r="E48" s="3">
        <f>ROUND(_k08[[#This Row],[hod míčkem]],1)*10</f>
        <v>250</v>
      </c>
      <c r="F48" s="3">
        <v>345</v>
      </c>
      <c r="G48" s="3">
        <f>_k08[[#This Row],[skok daleký]]</f>
        <v>345</v>
      </c>
      <c r="H48" s="3">
        <f>_k08[[#This Row],[body]]+_k08[[#This Row],[body2]]+_k08[[#This Row],[body3]]</f>
        <v>1015</v>
      </c>
      <c r="I48" s="3">
        <f>RANK(_k08[[#This Row],[celkový počet bodů]], _k08[celkový počet bodů], 0)</f>
        <v>5</v>
      </c>
    </row>
    <row r="49" spans="1:9" x14ac:dyDescent="0.3">
      <c r="A49" s="3" t="s">
        <v>59</v>
      </c>
      <c r="B49" s="3">
        <v>9.8000000000000007</v>
      </c>
      <c r="C49" s="3">
        <f>IF(_k08[[#This Row],[běh na 60 m]]="",0,500-((_k08[[#This Row],[běh na 60 m]]-9)*50))</f>
        <v>459.99999999999994</v>
      </c>
      <c r="D49" s="3">
        <v>33.159999999999997</v>
      </c>
      <c r="E49" s="3">
        <f>ROUND(_k08[[#This Row],[hod míčkem]],1)*10</f>
        <v>332</v>
      </c>
      <c r="F49" s="3">
        <v>369</v>
      </c>
      <c r="G49" s="3">
        <f>_k08[[#This Row],[skok daleký]]</f>
        <v>369</v>
      </c>
      <c r="H49" s="3">
        <f>_k08[[#This Row],[body]]+_k08[[#This Row],[body2]]+_k08[[#This Row],[body3]]</f>
        <v>1161</v>
      </c>
      <c r="I49" s="3">
        <f>RANK(_k08[[#This Row],[celkový počet bodů]], _k08[celkový počet bodů], 0)</f>
        <v>2</v>
      </c>
    </row>
    <row r="50" spans="1:9" x14ac:dyDescent="0.3">
      <c r="A50" s="3" t="s">
        <v>57</v>
      </c>
      <c r="B50" s="3">
        <v>9.3000000000000007</v>
      </c>
      <c r="C50" s="3">
        <f>IF(_k08[[#This Row],[běh na 60 m]]="",0,500-((_k08[[#This Row],[běh na 60 m]]-9)*50))</f>
        <v>484.99999999999994</v>
      </c>
      <c r="D50" s="3">
        <v>34.32</v>
      </c>
      <c r="E50" s="3">
        <f>ROUND(_k08[[#This Row],[hod míčkem]],1)*10</f>
        <v>343</v>
      </c>
      <c r="F50" s="3">
        <v>395</v>
      </c>
      <c r="G50" s="3">
        <f>_k08[[#This Row],[skok daleký]]</f>
        <v>395</v>
      </c>
      <c r="H50" s="3">
        <f>_k08[[#This Row],[body]]+_k08[[#This Row],[body2]]+_k08[[#This Row],[body3]]</f>
        <v>1223</v>
      </c>
      <c r="I50" s="3">
        <f>RANK(_k08[[#This Row],[celkový počet bodů]], _k08[celkový počet bodů], 0)</f>
        <v>1</v>
      </c>
    </row>
    <row r="51" spans="1:9" x14ac:dyDescent="0.3">
      <c r="A51" s="3" t="s">
        <v>120</v>
      </c>
      <c r="B51" s="3">
        <v>9.5</v>
      </c>
      <c r="C51" s="3">
        <f>IF(_k08[[#This Row],[běh na 60 m]]="",0,500-((_k08[[#This Row],[běh na 60 m]]-9)*50))</f>
        <v>475</v>
      </c>
      <c r="D51" s="3">
        <v>28.45</v>
      </c>
      <c r="E51" s="3">
        <f>ROUND(_k08[[#This Row],[hod míčkem]],1)*10</f>
        <v>285</v>
      </c>
      <c r="F51" s="3">
        <v>385</v>
      </c>
      <c r="G51" s="3">
        <f>_k08[[#This Row],[skok daleký]]</f>
        <v>385</v>
      </c>
      <c r="H51" s="3">
        <f>_k08[[#This Row],[body]]+_k08[[#This Row],[body2]]+_k08[[#This Row],[body3]]</f>
        <v>1145</v>
      </c>
      <c r="I51" s="3">
        <f>RANK(_k08[[#This Row],[celkový počet bodů]], _k08[celkový počet bodů], 0)</f>
        <v>3</v>
      </c>
    </row>
    <row r="52" spans="1:9" x14ac:dyDescent="0.3">
      <c r="A52" s="3" t="s">
        <v>24</v>
      </c>
      <c r="B52" s="3">
        <v>10</v>
      </c>
      <c r="C52" s="3">
        <f>IF(_k08[[#This Row],[běh na 60 m]]="",0,500-((_k08[[#This Row],[běh na 60 m]]-9)*50))</f>
        <v>450</v>
      </c>
      <c r="D52" s="3">
        <v>26.72</v>
      </c>
      <c r="E52" s="3">
        <f>ROUND(_k08[[#This Row],[hod míčkem]],1)*10</f>
        <v>267</v>
      </c>
      <c r="F52" s="3">
        <v>312</v>
      </c>
      <c r="G52" s="3">
        <f>_k08[[#This Row],[skok daleký]]</f>
        <v>312</v>
      </c>
      <c r="H52" s="3">
        <f>_k08[[#This Row],[body]]+_k08[[#This Row],[body2]]+_k08[[#This Row],[body3]]</f>
        <v>1029</v>
      </c>
      <c r="I52" s="3">
        <f>RANK(_k08[[#This Row],[celkový počet bodů]], _k08[celkový počet bodů], 0)</f>
        <v>4</v>
      </c>
    </row>
    <row r="53" spans="1:9" x14ac:dyDescent="0.3">
      <c r="A53" s="3" t="s">
        <v>22</v>
      </c>
      <c r="B53" s="3">
        <v>10.3</v>
      </c>
      <c r="C53" s="3">
        <f>IF(_k08[[#This Row],[běh na 60 m]]="",0,500-((_k08[[#This Row],[běh na 60 m]]-9)*50))</f>
        <v>435</v>
      </c>
      <c r="D53" s="3">
        <v>21.7</v>
      </c>
      <c r="E53" s="3">
        <f>ROUND(_k08[[#This Row],[hod míčkem]],1)*10</f>
        <v>217</v>
      </c>
      <c r="F53" s="3">
        <v>340</v>
      </c>
      <c r="G53" s="3">
        <f>_k08[[#This Row],[skok daleký]]</f>
        <v>340</v>
      </c>
      <c r="H53" s="3">
        <f>_k08[[#This Row],[body]]+_k08[[#This Row],[body2]]+_k08[[#This Row],[body3]]</f>
        <v>992</v>
      </c>
      <c r="I53" s="3">
        <f>RANK(_k08[[#This Row],[celkový počet bodů]], _k08[celkový počet bodů], 0)</f>
        <v>6</v>
      </c>
    </row>
    <row r="57" spans="1:9" x14ac:dyDescent="0.3">
      <c r="A57" s="9" t="s">
        <v>79</v>
      </c>
    </row>
    <row r="58" spans="1:9" x14ac:dyDescent="0.3">
      <c r="A58" s="10">
        <f>COUNTA(_k12[Příjmení, Jméno],_k11[Příjmení, Jméno],_k10[Příjmení, Jméno],_k09[Příjmení, Jméno],_k08[Příjmení, Jméno])</f>
        <v>39</v>
      </c>
    </row>
    <row r="65" spans="3:9" x14ac:dyDescent="0.3">
      <c r="C65" s="4"/>
      <c r="E65" s="4"/>
      <c r="G65" s="4"/>
      <c r="H65" s="4"/>
      <c r="I65" s="4"/>
    </row>
    <row r="66" spans="3:9" x14ac:dyDescent="0.3">
      <c r="C66" s="4"/>
      <c r="E66" s="4"/>
      <c r="G66" s="4"/>
      <c r="H66" s="4"/>
      <c r="I66" s="4"/>
    </row>
    <row r="86" spans="3:9" x14ac:dyDescent="0.3">
      <c r="C86" s="4"/>
      <c r="E86" s="4"/>
      <c r="G86" s="4"/>
      <c r="H86" s="4"/>
      <c r="I86" s="4"/>
    </row>
    <row r="87" spans="3:9" x14ac:dyDescent="0.3">
      <c r="C87" s="4"/>
      <c r="E87" s="4"/>
      <c r="G87" s="4"/>
      <c r="H87" s="4"/>
      <c r="I87" s="4"/>
    </row>
    <row r="88" spans="3:9" x14ac:dyDescent="0.3">
      <c r="C88" s="4"/>
      <c r="E88" s="4"/>
      <c r="G88" s="4"/>
      <c r="H88" s="4"/>
      <c r="I88" s="4"/>
    </row>
    <row r="89" spans="3:9" x14ac:dyDescent="0.3">
      <c r="C89" s="4"/>
      <c r="E89" s="4"/>
      <c r="G89" s="4"/>
      <c r="H89" s="4"/>
      <c r="I89" s="4"/>
    </row>
    <row r="90" spans="3:9" x14ac:dyDescent="0.3">
      <c r="C90" s="4"/>
      <c r="E90" s="4"/>
      <c r="G90" s="4"/>
      <c r="H90" s="4"/>
      <c r="I90" s="4"/>
    </row>
    <row r="91" spans="3:9" x14ac:dyDescent="0.3">
      <c r="C91" s="4"/>
      <c r="E91" s="4"/>
      <c r="G91" s="4"/>
      <c r="H91" s="4"/>
      <c r="I91" s="4"/>
    </row>
  </sheetData>
  <mergeCells count="5">
    <mergeCell ref="A1:I1"/>
    <mergeCell ref="A10:I10"/>
    <mergeCell ref="A21:I21"/>
    <mergeCell ref="A33:I33"/>
    <mergeCell ref="A46:I46"/>
  </mergeCells>
  <conditionalFormatting sqref="I3:I8">
    <cfRule type="top10" dxfId="221" priority="6" bottom="1" rank="3"/>
  </conditionalFormatting>
  <conditionalFormatting sqref="I12:I19">
    <cfRule type="top10" dxfId="220" priority="5" bottom="1" rank="3"/>
  </conditionalFormatting>
  <conditionalFormatting sqref="I23:I31">
    <cfRule type="top10" dxfId="219" priority="4" bottom="1" rank="3"/>
  </conditionalFormatting>
  <conditionalFormatting sqref="I35:I44">
    <cfRule type="top10" dxfId="218" priority="3" bottom="1" rank="3"/>
  </conditionalFormatting>
  <conditionalFormatting sqref="I48:I53">
    <cfRule type="top10" dxfId="217" priority="1" bottom="1" rank="3"/>
  </conditionalFormatting>
  <pageMargins left="0.7" right="0.7" top="0.75" bottom="0.75" header="0.3" footer="0.3"/>
  <pageSetup scale="48" orientation="landscape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51251-6E99-4634-B2AD-9AF809FF96C6}">
  <sheetPr>
    <pageSetUpPr fitToPage="1"/>
  </sheetPr>
  <dimension ref="A1:J84"/>
  <sheetViews>
    <sheetView tabSelected="1" topLeftCell="A46" zoomScaleNormal="100" workbookViewId="0">
      <selection activeCell="L56" sqref="L56"/>
    </sheetView>
  </sheetViews>
  <sheetFormatPr defaultRowHeight="16.5" x14ac:dyDescent="0.3"/>
  <cols>
    <col min="1" max="1" width="20.375" style="1" bestFit="1" customWidth="1"/>
    <col min="2" max="2" width="16" style="1" customWidth="1"/>
    <col min="3" max="3" width="9.5" style="1" bestFit="1" customWidth="1"/>
    <col min="4" max="4" width="15.875" style="1" bestFit="1" customWidth="1"/>
    <col min="5" max="5" width="10.625" style="1" bestFit="1" customWidth="1"/>
    <col min="6" max="6" width="15.25" style="1" bestFit="1" customWidth="1"/>
    <col min="7" max="7" width="10.625" style="1" bestFit="1" customWidth="1"/>
    <col min="8" max="8" width="22.25" style="1" bestFit="1" customWidth="1"/>
    <col min="9" max="9" width="12.75" style="1" bestFit="1" customWidth="1"/>
    <col min="10" max="16384" width="9" style="1"/>
  </cols>
  <sheetData>
    <row r="1" spans="1:9" ht="30.75" x14ac:dyDescent="0.55000000000000004">
      <c r="A1" s="16" t="s">
        <v>80</v>
      </c>
      <c r="B1" s="16"/>
      <c r="C1" s="16"/>
      <c r="D1" s="16"/>
      <c r="E1" s="16"/>
      <c r="F1" s="16"/>
      <c r="G1" s="16"/>
      <c r="H1" s="16"/>
      <c r="I1" s="16"/>
    </row>
    <row r="2" spans="1:9" x14ac:dyDescent="0.3">
      <c r="A2" s="1" t="s">
        <v>60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3">
      <c r="A3" s="1" t="s">
        <v>81</v>
      </c>
      <c r="B3" s="1">
        <v>12.3</v>
      </c>
      <c r="C3" s="1">
        <f>IF(_h12[[#This Row],[běh na 60 m]]="",0,500-((_h12[[#This Row],[běh na 60 m]]-9)*50))</f>
        <v>335</v>
      </c>
      <c r="D3" s="1">
        <v>11.13</v>
      </c>
      <c r="E3" s="1">
        <f>ROUND(_h12[[#This Row],[hod míčkem]],1)*10</f>
        <v>111</v>
      </c>
      <c r="F3" s="1">
        <v>240</v>
      </c>
      <c r="G3" s="1">
        <f>_h12[[#This Row],[skok daleký]]</f>
        <v>240</v>
      </c>
      <c r="H3" s="1">
        <f>_h12[[#This Row],[body]]+_h12[[#This Row],[body2]]+_h12[[#This Row],[body3]]</f>
        <v>686</v>
      </c>
      <c r="I3" s="1">
        <f>RANK(_h12[[#This Row],[celkový počet bodů]], _h12[celkový počet bodů], 0)</f>
        <v>4</v>
      </c>
    </row>
    <row r="4" spans="1:9" x14ac:dyDescent="0.3">
      <c r="A4" s="1" t="s">
        <v>82</v>
      </c>
      <c r="B4" s="1">
        <v>12.1</v>
      </c>
      <c r="C4" s="1">
        <f>IF(_h12[[#This Row],[běh na 60 m]]="",0,500-((_h12[[#This Row],[běh na 60 m]]-9)*50))</f>
        <v>345</v>
      </c>
      <c r="D4" s="1">
        <v>13.22</v>
      </c>
      <c r="E4" s="1">
        <f>ROUND(_h12[[#This Row],[hod míčkem]],1)*10</f>
        <v>132</v>
      </c>
      <c r="F4" s="1">
        <v>245</v>
      </c>
      <c r="G4" s="1">
        <f>_h12[[#This Row],[skok daleký]]</f>
        <v>245</v>
      </c>
      <c r="H4" s="1">
        <f>_h12[[#This Row],[body]]+_h12[[#This Row],[body2]]+_h12[[#This Row],[body3]]</f>
        <v>722</v>
      </c>
      <c r="I4" s="1">
        <f>RANK(_h12[[#This Row],[celkový počet bodů]], _h12[celkový počet bodů], 0)</f>
        <v>1</v>
      </c>
    </row>
    <row r="5" spans="1:9" x14ac:dyDescent="0.3">
      <c r="A5" s="1" t="s">
        <v>83</v>
      </c>
      <c r="B5" s="1">
        <v>12.5</v>
      </c>
      <c r="C5" s="1">
        <f>IF(_h12[[#This Row],[běh na 60 m]]="",0,500-((_h12[[#This Row],[běh na 60 m]]-9)*50))</f>
        <v>325</v>
      </c>
      <c r="D5" s="1">
        <v>9.9700000000000006</v>
      </c>
      <c r="E5" s="1">
        <f>ROUND(_h12[[#This Row],[hod míčkem]],1)*10</f>
        <v>100</v>
      </c>
      <c r="F5" s="1">
        <v>280</v>
      </c>
      <c r="G5" s="1">
        <f>_h12[[#This Row],[skok daleký]]</f>
        <v>280</v>
      </c>
      <c r="H5" s="1">
        <f>_h12[[#This Row],[body]]+_h12[[#This Row],[body2]]+_h12[[#This Row],[body3]]</f>
        <v>705</v>
      </c>
      <c r="I5" s="1">
        <f>RANK(_h12[[#This Row],[celkový počet bodů]], _h12[celkový počet bodů], 0)</f>
        <v>2</v>
      </c>
    </row>
    <row r="6" spans="1:9" x14ac:dyDescent="0.3">
      <c r="A6" s="1" t="s">
        <v>84</v>
      </c>
      <c r="B6" s="1">
        <v>13</v>
      </c>
      <c r="C6" s="2">
        <f>IF(_h12[[#This Row],[běh na 60 m]]="",0,500-((_h12[[#This Row],[běh na 60 m]]-9)*50))</f>
        <v>300</v>
      </c>
      <c r="D6" s="1">
        <v>8.6199999999999992</v>
      </c>
      <c r="E6" s="2">
        <f>ROUND(_h12[[#This Row],[hod míčkem]],1)*10</f>
        <v>86</v>
      </c>
      <c r="F6" s="1">
        <v>215</v>
      </c>
      <c r="G6" s="2">
        <f>_h12[[#This Row],[skok daleký]]</f>
        <v>215</v>
      </c>
      <c r="H6" s="2">
        <f>_h12[[#This Row],[body]]+_h12[[#This Row],[body2]]+_h12[[#This Row],[body3]]</f>
        <v>601</v>
      </c>
      <c r="I6" s="2">
        <f>RANK(_h12[[#This Row],[celkový počet bodů]], _h12[celkový počet bodů], 0)</f>
        <v>6</v>
      </c>
    </row>
    <row r="7" spans="1:9" x14ac:dyDescent="0.3">
      <c r="A7" s="1" t="s">
        <v>85</v>
      </c>
      <c r="B7" s="1">
        <v>12.5</v>
      </c>
      <c r="C7" s="2">
        <f>IF(_h12[[#This Row],[běh na 60 m]]="",0,500-((_h12[[#This Row],[běh na 60 m]]-9)*50))</f>
        <v>325</v>
      </c>
      <c r="D7" s="1">
        <v>12.81</v>
      </c>
      <c r="E7" s="2">
        <f>ROUND(_h12[[#This Row],[hod míčkem]],1)*10</f>
        <v>128</v>
      </c>
      <c r="F7" s="1">
        <v>240</v>
      </c>
      <c r="G7" s="2">
        <f>_h12[[#This Row],[skok daleký]]</f>
        <v>240</v>
      </c>
      <c r="H7" s="2">
        <f>_h12[[#This Row],[body]]+_h12[[#This Row],[body2]]+_h12[[#This Row],[body3]]</f>
        <v>693</v>
      </c>
      <c r="I7" s="2">
        <f>RANK(_h12[[#This Row],[celkový počet bodů]], _h12[celkový počet bodů], 0)</f>
        <v>3</v>
      </c>
    </row>
    <row r="8" spans="1:9" x14ac:dyDescent="0.3">
      <c r="A8" s="1" t="s">
        <v>86</v>
      </c>
      <c r="B8" s="1">
        <v>13.1</v>
      </c>
      <c r="C8" s="2">
        <f>IF(_h12[[#This Row],[běh na 60 m]]="",0,500-((_h12[[#This Row],[běh na 60 m]]-9)*50))</f>
        <v>295</v>
      </c>
      <c r="D8" s="1">
        <v>7.4</v>
      </c>
      <c r="E8" s="2">
        <f>ROUND(_h12[[#This Row],[hod míčkem]],1)*10</f>
        <v>74</v>
      </c>
      <c r="F8" s="1">
        <v>185</v>
      </c>
      <c r="G8" s="2">
        <f>_h12[[#This Row],[skok daleký]]</f>
        <v>185</v>
      </c>
      <c r="H8" s="2">
        <f>_h12[[#This Row],[body]]+_h12[[#This Row],[body2]]+_h12[[#This Row],[body3]]</f>
        <v>554</v>
      </c>
      <c r="I8" s="2">
        <f>RANK(_h12[[#This Row],[celkový počet bodů]], _h12[celkový počet bodů], 0)</f>
        <v>7</v>
      </c>
    </row>
    <row r="9" spans="1:9" x14ac:dyDescent="0.3">
      <c r="A9" s="1" t="s">
        <v>87</v>
      </c>
      <c r="B9" s="1">
        <v>12.1</v>
      </c>
      <c r="C9" s="2">
        <f>IF(_h12[[#This Row],[běh na 60 m]]="",0,500-((_h12[[#This Row],[běh na 60 m]]-9)*50))</f>
        <v>345</v>
      </c>
      <c r="D9" s="1">
        <v>11.19</v>
      </c>
      <c r="E9" s="2">
        <f>ROUND(_h12[[#This Row],[hod míčkem]],1)*10</f>
        <v>112</v>
      </c>
      <c r="F9" s="1">
        <v>195</v>
      </c>
      <c r="G9" s="2">
        <f>_h12[[#This Row],[skok daleký]]</f>
        <v>195</v>
      </c>
      <c r="H9" s="2">
        <f>_h12[[#This Row],[body]]+_h12[[#This Row],[body2]]+_h12[[#This Row],[body3]]</f>
        <v>652</v>
      </c>
      <c r="I9" s="2">
        <f>RANK(_h12[[#This Row],[celkový počet bodů]], _h12[celkový počet bodů], 0)</f>
        <v>5</v>
      </c>
    </row>
    <row r="11" spans="1:9" ht="30.75" x14ac:dyDescent="0.55000000000000004">
      <c r="A11" s="16" t="s">
        <v>26</v>
      </c>
      <c r="B11" s="16"/>
      <c r="C11" s="16"/>
      <c r="D11" s="16"/>
      <c r="E11" s="16"/>
      <c r="F11" s="16"/>
      <c r="G11" s="16"/>
      <c r="H11" s="16"/>
      <c r="I11" s="16"/>
    </row>
    <row r="12" spans="1:9" x14ac:dyDescent="0.3">
      <c r="A12" s="1" t="s">
        <v>60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</row>
    <row r="13" spans="1:9" x14ac:dyDescent="0.3">
      <c r="A13" s="1" t="s">
        <v>27</v>
      </c>
      <c r="B13" s="1">
        <v>12</v>
      </c>
      <c r="C13" s="1">
        <f>IF(_h11[[#This Row],[běh na 60 m]]="",0,500-((_h11[[#This Row],[běh na 60 m]]-9)*50))</f>
        <v>350</v>
      </c>
      <c r="D13" s="1">
        <v>14</v>
      </c>
      <c r="E13" s="1">
        <f>ROUND(_h11[[#This Row],[hod míčkem]],1)*10</f>
        <v>140</v>
      </c>
      <c r="F13" s="1">
        <v>220</v>
      </c>
      <c r="G13" s="1">
        <f>_h11[[#This Row],[skok daleký]]</f>
        <v>220</v>
      </c>
      <c r="H13" s="1">
        <f>_h11[[#This Row],[body]]+_h11[[#This Row],[body2]]+_h11[[#This Row],[body3]]</f>
        <v>710</v>
      </c>
      <c r="I13" s="1">
        <f>RANK(_h11[[#This Row],[celkový počet bodů]], _h11[celkový počet bodů], 0)</f>
        <v>5</v>
      </c>
    </row>
    <row r="14" spans="1:9" x14ac:dyDescent="0.3">
      <c r="A14" s="1" t="s">
        <v>28</v>
      </c>
      <c r="B14" s="1">
        <v>11.9</v>
      </c>
      <c r="C14" s="1">
        <f>IF(_h11[[#This Row],[běh na 60 m]]="",0,500-((_h11[[#This Row],[běh na 60 m]]-9)*50))</f>
        <v>355</v>
      </c>
      <c r="D14" s="1">
        <v>13.93</v>
      </c>
      <c r="E14" s="1">
        <f>ROUND(_h11[[#This Row],[hod míčkem]],1)*10</f>
        <v>139</v>
      </c>
      <c r="F14" s="1">
        <v>295</v>
      </c>
      <c r="G14" s="1">
        <f>_h11[[#This Row],[skok daleký]]</f>
        <v>295</v>
      </c>
      <c r="H14" s="1">
        <f>_h11[[#This Row],[body]]+_h11[[#This Row],[body2]]+_h11[[#This Row],[body3]]</f>
        <v>789</v>
      </c>
      <c r="I14" s="1">
        <f>RANK(_h11[[#This Row],[celkový počet bodů]], _h11[celkový počet bodů], 0)</f>
        <v>2</v>
      </c>
    </row>
    <row r="15" spans="1:9" x14ac:dyDescent="0.3">
      <c r="A15" s="1" t="s">
        <v>29</v>
      </c>
      <c r="B15" s="1">
        <v>11</v>
      </c>
      <c r="C15" s="1">
        <f>IF(_h11[[#This Row],[běh na 60 m]]="",0,500-((_h11[[#This Row],[běh na 60 m]]-9)*50))</f>
        <v>400</v>
      </c>
      <c r="D15" s="1">
        <v>9.4</v>
      </c>
      <c r="E15" s="1">
        <f>ROUND(_h11[[#This Row],[hod míčkem]],1)*10</f>
        <v>94</v>
      </c>
      <c r="F15" s="1">
        <v>250</v>
      </c>
      <c r="G15" s="1">
        <f>_h11[[#This Row],[skok daleký]]</f>
        <v>250</v>
      </c>
      <c r="H15" s="1">
        <f>_h11[[#This Row],[body]]+_h11[[#This Row],[body2]]+_h11[[#This Row],[body3]]</f>
        <v>744</v>
      </c>
      <c r="I15" s="1">
        <f>RANK(_h11[[#This Row],[celkový počet bodů]], _h11[celkový počet bodů], 0)</f>
        <v>3</v>
      </c>
    </row>
    <row r="16" spans="1:9" x14ac:dyDescent="0.3">
      <c r="A16" s="1" t="s">
        <v>30</v>
      </c>
      <c r="B16" s="1">
        <v>12.5</v>
      </c>
      <c r="C16" s="1">
        <f>IF(_h11[[#This Row],[běh na 60 m]]="",0,500-((_h11[[#This Row],[běh na 60 m]]-9)*50))</f>
        <v>325</v>
      </c>
      <c r="D16" s="1">
        <v>12.5</v>
      </c>
      <c r="E16" s="1">
        <f>ROUND(_h11[[#This Row],[hod míčkem]],1)*10</f>
        <v>125</v>
      </c>
      <c r="F16" s="1">
        <v>220</v>
      </c>
      <c r="G16" s="1">
        <f>_h11[[#This Row],[skok daleký]]</f>
        <v>220</v>
      </c>
      <c r="H16" s="1">
        <f>_h11[[#This Row],[body]]+_h11[[#This Row],[body2]]+_h11[[#This Row],[body3]]</f>
        <v>670</v>
      </c>
      <c r="I16" s="1">
        <f>RANK(_h11[[#This Row],[celkový počet bodů]], _h11[celkový počet bodů], 0)</f>
        <v>8</v>
      </c>
    </row>
    <row r="17" spans="1:9" x14ac:dyDescent="0.3">
      <c r="A17" s="1" t="s">
        <v>88</v>
      </c>
      <c r="B17" s="1">
        <v>12.3</v>
      </c>
      <c r="C17" s="1">
        <f>IF(_h11[[#This Row],[běh na 60 m]]="",0,500-((_h11[[#This Row],[běh na 60 m]]-9)*50))</f>
        <v>335</v>
      </c>
      <c r="D17" s="1">
        <v>12.2</v>
      </c>
      <c r="E17" s="1">
        <f>ROUND(_h11[[#This Row],[hod míčkem]],1)*10</f>
        <v>122</v>
      </c>
      <c r="F17" s="1">
        <v>265</v>
      </c>
      <c r="G17" s="1">
        <f>_h11[[#This Row],[skok daleký]]</f>
        <v>265</v>
      </c>
      <c r="H17" s="1">
        <f>_h11[[#This Row],[body]]+_h11[[#This Row],[body2]]+_h11[[#This Row],[body3]]</f>
        <v>722</v>
      </c>
      <c r="I17" s="1">
        <f>RANK(_h11[[#This Row],[celkový počet bodů]], _h11[celkový počet bodů], 0)</f>
        <v>4</v>
      </c>
    </row>
    <row r="18" spans="1:9" x14ac:dyDescent="0.3">
      <c r="A18" s="1" t="s">
        <v>89</v>
      </c>
      <c r="B18" s="1">
        <v>10.9</v>
      </c>
      <c r="C18" s="1">
        <f>IF(_h11[[#This Row],[běh na 60 m]]="",0,500-((_h11[[#This Row],[běh na 60 m]]-9)*50))</f>
        <v>405</v>
      </c>
      <c r="D18" s="1">
        <v>19.649999999999999</v>
      </c>
      <c r="E18" s="1">
        <f>ROUND(_h11[[#This Row],[hod míčkem]],1)*10</f>
        <v>197</v>
      </c>
      <c r="F18" s="1">
        <v>265</v>
      </c>
      <c r="G18" s="1">
        <f>_h11[[#This Row],[skok daleký]]</f>
        <v>265</v>
      </c>
      <c r="H18" s="1">
        <f>_h11[[#This Row],[body]]+_h11[[#This Row],[body2]]+_h11[[#This Row],[body3]]</f>
        <v>867</v>
      </c>
      <c r="I18" s="1">
        <f>RANK(_h11[[#This Row],[celkový počet bodů]], _h11[celkový počet bodů], 0)</f>
        <v>1</v>
      </c>
    </row>
    <row r="19" spans="1:9" x14ac:dyDescent="0.3">
      <c r="A19" s="1" t="s">
        <v>90</v>
      </c>
      <c r="B19" s="1">
        <v>12.2</v>
      </c>
      <c r="C19" s="1">
        <f>IF(_h11[[#This Row],[běh na 60 m]]="",0,500-((_h11[[#This Row],[běh na 60 m]]-9)*50))</f>
        <v>340</v>
      </c>
      <c r="D19" s="1">
        <v>14.6</v>
      </c>
      <c r="E19" s="1">
        <f>ROUND(_h11[[#This Row],[hod míčkem]],1)*10</f>
        <v>146</v>
      </c>
      <c r="F19" s="1">
        <v>215</v>
      </c>
      <c r="G19" s="1">
        <f>_h11[[#This Row],[skok daleký]]</f>
        <v>215</v>
      </c>
      <c r="H19" s="1">
        <f>_h11[[#This Row],[body]]+_h11[[#This Row],[body2]]+_h11[[#This Row],[body3]]</f>
        <v>701</v>
      </c>
      <c r="I19" s="1">
        <f>RANK(_h11[[#This Row],[celkový počet bodů]], _h11[celkový počet bodů], 0)</f>
        <v>6</v>
      </c>
    </row>
    <row r="20" spans="1:9" x14ac:dyDescent="0.3">
      <c r="A20" s="1" t="s">
        <v>31</v>
      </c>
      <c r="B20" s="1">
        <v>10.9</v>
      </c>
      <c r="C20" s="2">
        <f>IF(_h11[[#This Row],[běh na 60 m]]="",0,500-((_h11[[#This Row],[běh na 60 m]]-9)*50))</f>
        <v>405</v>
      </c>
      <c r="D20" s="1">
        <v>9.5</v>
      </c>
      <c r="E20" s="2">
        <f>ROUND(_h11[[#This Row],[hod míčkem]],1)*10</f>
        <v>95</v>
      </c>
      <c r="F20" s="1">
        <v>195</v>
      </c>
      <c r="G20" s="2">
        <f>_h11[[#This Row],[skok daleký]]</f>
        <v>195</v>
      </c>
      <c r="H20" s="2">
        <f>_h11[[#This Row],[body]]+_h11[[#This Row],[body2]]+_h11[[#This Row],[body3]]</f>
        <v>695</v>
      </c>
      <c r="I20" s="2">
        <f>RANK(_h11[[#This Row],[celkový počet bodů]], _h11[celkový počet bodů], 0)</f>
        <v>7</v>
      </c>
    </row>
    <row r="21" spans="1:9" x14ac:dyDescent="0.3">
      <c r="A21" s="1" t="s">
        <v>91</v>
      </c>
      <c r="B21" s="1">
        <v>12.5</v>
      </c>
      <c r="C21" s="2">
        <f>IF(_h11[[#This Row],[běh na 60 m]]="",0,500-((_h11[[#This Row],[běh na 60 m]]-9)*50))</f>
        <v>325</v>
      </c>
      <c r="D21" s="1">
        <v>6.1</v>
      </c>
      <c r="E21" s="2">
        <f>ROUND(_h11[[#This Row],[hod míčkem]],1)*10</f>
        <v>61</v>
      </c>
      <c r="F21" s="1">
        <v>200</v>
      </c>
      <c r="G21" s="2">
        <f>_h11[[#This Row],[skok daleký]]</f>
        <v>200</v>
      </c>
      <c r="H21" s="2">
        <f>_h11[[#This Row],[body]]+_h11[[#This Row],[body2]]+_h11[[#This Row],[body3]]</f>
        <v>586</v>
      </c>
      <c r="I21" s="2">
        <f>RANK(_h11[[#This Row],[celkový počet bodů]], _h11[celkový počet bodů], 0)</f>
        <v>9</v>
      </c>
    </row>
    <row r="23" spans="1:9" ht="30.75" x14ac:dyDescent="0.55000000000000004">
      <c r="A23" s="16" t="s">
        <v>47</v>
      </c>
      <c r="B23" s="16"/>
      <c r="C23" s="16"/>
      <c r="D23" s="16"/>
      <c r="E23" s="16"/>
      <c r="F23" s="16"/>
      <c r="G23" s="16"/>
      <c r="H23" s="16"/>
      <c r="I23" s="16"/>
    </row>
    <row r="24" spans="1:9" x14ac:dyDescent="0.3">
      <c r="A24" s="1" t="s">
        <v>60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</row>
    <row r="25" spans="1:9" x14ac:dyDescent="0.3">
      <c r="A25" s="1" t="s">
        <v>92</v>
      </c>
      <c r="B25" s="1">
        <v>12.3</v>
      </c>
      <c r="C25" s="1">
        <f>IF(_h10[[#This Row],[běh na 60 m]]="",0,500-((_h10[[#This Row],[běh na 60 m]]-9)*50))</f>
        <v>335</v>
      </c>
      <c r="D25" s="1">
        <v>9.9</v>
      </c>
      <c r="E25" s="1">
        <f>ROUND(_h10[[#This Row],[hod míčkem]],1)*10</f>
        <v>99</v>
      </c>
      <c r="F25" s="1">
        <v>220</v>
      </c>
      <c r="G25" s="1">
        <f>_h10[[#This Row],[skok daleký]]</f>
        <v>220</v>
      </c>
      <c r="H25" s="1">
        <f>_h10[[#This Row],[body]]+_h10[[#This Row],[body2]]+_h10[[#This Row],[body3]]</f>
        <v>654</v>
      </c>
      <c r="I25" s="1">
        <f>RANK(_h10[[#This Row],[celkový počet bodů]], _h10[celkový počet bodů], 0)</f>
        <v>12</v>
      </c>
    </row>
    <row r="26" spans="1:9" x14ac:dyDescent="0.3">
      <c r="A26" s="1" t="s">
        <v>93</v>
      </c>
      <c r="B26" s="1">
        <v>10.7</v>
      </c>
      <c r="C26" s="1">
        <f>IF(_h10[[#This Row],[běh na 60 m]]="",0,500-((_h10[[#This Row],[běh na 60 m]]-9)*50))</f>
        <v>415</v>
      </c>
      <c r="D26" s="1">
        <v>13.5</v>
      </c>
      <c r="E26" s="1">
        <f>ROUND(_h10[[#This Row],[hod míčkem]],1)*10</f>
        <v>135</v>
      </c>
      <c r="F26" s="1">
        <v>300</v>
      </c>
      <c r="G26" s="1">
        <f>_h10[[#This Row],[skok daleký]]</f>
        <v>300</v>
      </c>
      <c r="H26" s="1">
        <f>_h10[[#This Row],[body]]+_h10[[#This Row],[body2]]+_h10[[#This Row],[body3]]</f>
        <v>850</v>
      </c>
      <c r="I26" s="1">
        <f>RANK(_h10[[#This Row],[celkový počet bodů]], _h10[celkový počet bodů], 0)</f>
        <v>5</v>
      </c>
    </row>
    <row r="27" spans="1:9" x14ac:dyDescent="0.3">
      <c r="A27" s="1" t="s">
        <v>94</v>
      </c>
      <c r="B27" s="1">
        <v>12.2</v>
      </c>
      <c r="C27" s="1">
        <f>IF(_h10[[#This Row],[běh na 60 m]]="",0,500-((_h10[[#This Row],[běh na 60 m]]-9)*50))</f>
        <v>340</v>
      </c>
      <c r="D27" s="1">
        <v>21.53</v>
      </c>
      <c r="E27" s="1">
        <f>ROUND(_h10[[#This Row],[hod míčkem]],1)*10</f>
        <v>215</v>
      </c>
      <c r="F27" s="1">
        <v>265</v>
      </c>
      <c r="G27" s="1">
        <f>_h10[[#This Row],[skok daleký]]</f>
        <v>265</v>
      </c>
      <c r="H27" s="1">
        <f>_h10[[#This Row],[body]]+_h10[[#This Row],[body2]]+_h10[[#This Row],[body3]]</f>
        <v>820</v>
      </c>
      <c r="I27" s="1">
        <f>RANK(_h10[[#This Row],[celkový počet bodů]], _h10[celkový počet bodů], 0)</f>
        <v>6</v>
      </c>
    </row>
    <row r="28" spans="1:9" x14ac:dyDescent="0.3">
      <c r="A28" s="1" t="s">
        <v>112</v>
      </c>
      <c r="B28" s="1">
        <v>11.2</v>
      </c>
      <c r="C28" s="2">
        <f>IF(_h10[[#This Row],[běh na 60 m]]="",0,500-((_h10[[#This Row],[běh na 60 m]]-9)*50))</f>
        <v>390</v>
      </c>
      <c r="D28" s="1">
        <v>13.73</v>
      </c>
      <c r="E28" s="2">
        <f>ROUND(_h10[[#This Row],[hod míčkem]],1)*10</f>
        <v>137</v>
      </c>
      <c r="F28" s="1">
        <v>270</v>
      </c>
      <c r="G28" s="2">
        <f>_h10[[#This Row],[skok daleký]]</f>
        <v>270</v>
      </c>
      <c r="H28" s="2">
        <f>_h10[[#This Row],[body]]+_h10[[#This Row],[body2]]+_h10[[#This Row],[body3]]</f>
        <v>797</v>
      </c>
      <c r="I28" s="2">
        <f>RANK(_h10[[#This Row],[celkový počet bodů]], _h10[celkový počet bodů], 0)</f>
        <v>8</v>
      </c>
    </row>
    <row r="29" spans="1:9" x14ac:dyDescent="0.3">
      <c r="A29" s="1" t="s">
        <v>95</v>
      </c>
      <c r="B29" s="1">
        <v>11.5</v>
      </c>
      <c r="C29" s="2">
        <f>IF(_h10[[#This Row],[běh na 60 m]]="",0,500-((_h10[[#This Row],[běh na 60 m]]-9)*50))</f>
        <v>375</v>
      </c>
      <c r="D29" s="1">
        <v>11.29</v>
      </c>
      <c r="E29" s="2">
        <f>ROUND(_h10[[#This Row],[hod míčkem]],1)*10</f>
        <v>113</v>
      </c>
      <c r="F29" s="1">
        <v>275</v>
      </c>
      <c r="G29" s="2">
        <f>_h10[[#This Row],[skok daleký]]</f>
        <v>275</v>
      </c>
      <c r="H29" s="2">
        <f>_h10[[#This Row],[body]]+_h10[[#This Row],[body2]]+_h10[[#This Row],[body3]]</f>
        <v>763</v>
      </c>
      <c r="I29" s="2">
        <f>RANK(_h10[[#This Row],[celkový počet bodů]], _h10[celkový počet bodů], 0)</f>
        <v>10</v>
      </c>
    </row>
    <row r="30" spans="1:9" x14ac:dyDescent="0.3">
      <c r="A30" s="1" t="s">
        <v>32</v>
      </c>
      <c r="B30" s="1">
        <v>10.7</v>
      </c>
      <c r="C30" s="2">
        <f>IF(_h10[[#This Row],[běh na 60 m]]="",0,500-((_h10[[#This Row],[běh na 60 m]]-9)*50))</f>
        <v>415</v>
      </c>
      <c r="D30" s="1">
        <v>18.399999999999999</v>
      </c>
      <c r="E30" s="2">
        <f>ROUND(_h10[[#This Row],[hod míčkem]],1)*10</f>
        <v>184</v>
      </c>
      <c r="F30" s="1">
        <v>315</v>
      </c>
      <c r="G30" s="2">
        <f>_h10[[#This Row],[skok daleký]]</f>
        <v>315</v>
      </c>
      <c r="H30" s="2">
        <f>_h10[[#This Row],[body]]+_h10[[#This Row],[body2]]+_h10[[#This Row],[body3]]</f>
        <v>914</v>
      </c>
      <c r="I30" s="2">
        <f>RANK(_h10[[#This Row],[celkový počet bodů]], _h10[celkový počet bodů], 0)</f>
        <v>1</v>
      </c>
    </row>
    <row r="31" spans="1:9" x14ac:dyDescent="0.3">
      <c r="A31" s="1" t="s">
        <v>113</v>
      </c>
      <c r="B31" s="1">
        <v>12.1</v>
      </c>
      <c r="C31" s="2">
        <f>IF(_h10[[#This Row],[běh na 60 m]]="",0,500-((_h10[[#This Row],[běh na 60 m]]-9)*50))</f>
        <v>345</v>
      </c>
      <c r="D31" s="1">
        <v>12.34</v>
      </c>
      <c r="E31" s="2">
        <f>ROUND(_h10[[#This Row],[hod míčkem]],1)*10</f>
        <v>123</v>
      </c>
      <c r="F31" s="1">
        <v>250</v>
      </c>
      <c r="G31" s="2">
        <f>_h10[[#This Row],[skok daleký]]</f>
        <v>250</v>
      </c>
      <c r="H31" s="2">
        <f>_h10[[#This Row],[body]]+_h10[[#This Row],[body2]]+_h10[[#This Row],[body3]]</f>
        <v>718</v>
      </c>
      <c r="I31" s="2">
        <f>RANK(_h10[[#This Row],[celkový počet bodů]], _h10[celkový počet bodů], 0)</f>
        <v>11</v>
      </c>
    </row>
    <row r="32" spans="1:9" x14ac:dyDescent="0.3">
      <c r="A32" s="1" t="s">
        <v>33</v>
      </c>
      <c r="B32" s="1">
        <v>10.4</v>
      </c>
      <c r="C32" s="2">
        <f>IF(_h10[[#This Row],[běh na 60 m]]="",0,500-((_h10[[#This Row],[běh na 60 m]]-9)*50))</f>
        <v>430</v>
      </c>
      <c r="D32" s="1">
        <v>14.48</v>
      </c>
      <c r="E32" s="2">
        <f>ROUND(_h10[[#This Row],[hod míčkem]],1)*10</f>
        <v>145</v>
      </c>
      <c r="F32" s="1">
        <v>320</v>
      </c>
      <c r="G32" s="2">
        <f>_h10[[#This Row],[skok daleký]]</f>
        <v>320</v>
      </c>
      <c r="H32" s="2">
        <f>_h10[[#This Row],[body]]+_h10[[#This Row],[body2]]+_h10[[#This Row],[body3]]</f>
        <v>895</v>
      </c>
      <c r="I32" s="2">
        <f>RANK(_h10[[#This Row],[celkový počet bodů]], _h10[celkový počet bodů], 0)</f>
        <v>3</v>
      </c>
    </row>
    <row r="33" spans="1:9" x14ac:dyDescent="0.3">
      <c r="A33" s="1" t="s">
        <v>34</v>
      </c>
      <c r="B33" s="1">
        <v>11</v>
      </c>
      <c r="C33" s="2">
        <f>IF(_h10[[#This Row],[běh na 60 m]]="",0,500-((_h10[[#This Row],[běh na 60 m]]-9)*50))</f>
        <v>400</v>
      </c>
      <c r="D33" s="1">
        <v>21.34</v>
      </c>
      <c r="E33" s="2">
        <f>ROUND(_h10[[#This Row],[hod míčkem]],1)*10</f>
        <v>213</v>
      </c>
      <c r="F33" s="1">
        <v>300</v>
      </c>
      <c r="G33" s="2">
        <f>_h10[[#This Row],[skok daleký]]</f>
        <v>300</v>
      </c>
      <c r="H33" s="2">
        <f>_h10[[#This Row],[body]]+_h10[[#This Row],[body2]]+_h10[[#This Row],[body3]]</f>
        <v>913</v>
      </c>
      <c r="I33" s="2">
        <f>RANK(_h10[[#This Row],[celkový počet bodů]], _h10[celkový počet bodů], 0)</f>
        <v>2</v>
      </c>
    </row>
    <row r="34" spans="1:9" x14ac:dyDescent="0.3">
      <c r="A34" s="1" t="s">
        <v>96</v>
      </c>
      <c r="B34" s="1">
        <v>11.4</v>
      </c>
      <c r="C34" s="2">
        <f>IF(_h10[[#This Row],[běh na 60 m]]="",0,500-((_h10[[#This Row],[běh na 60 m]]-9)*50))</f>
        <v>380</v>
      </c>
      <c r="D34" s="1">
        <v>14.5</v>
      </c>
      <c r="E34" s="2">
        <f>ROUND(_h10[[#This Row],[hod míčkem]],1)*10</f>
        <v>145</v>
      </c>
      <c r="F34" s="1">
        <v>270</v>
      </c>
      <c r="G34" s="2">
        <f>_h10[[#This Row],[skok daleký]]</f>
        <v>270</v>
      </c>
      <c r="H34" s="2">
        <f>_h10[[#This Row],[body]]+_h10[[#This Row],[body2]]+_h10[[#This Row],[body3]]</f>
        <v>795</v>
      </c>
      <c r="I34" s="2">
        <f>RANK(_h10[[#This Row],[celkový počet bodů]], _h10[celkový počet bodů], 0)</f>
        <v>9</v>
      </c>
    </row>
    <row r="35" spans="1:9" x14ac:dyDescent="0.3">
      <c r="A35" s="1" t="s">
        <v>98</v>
      </c>
      <c r="B35" s="1">
        <v>11.3</v>
      </c>
      <c r="C35" s="2">
        <f>IF(_h10[[#This Row],[běh na 60 m]]="",0,500-((_h10[[#This Row],[běh na 60 m]]-9)*50))</f>
        <v>385</v>
      </c>
      <c r="D35" s="1">
        <v>12.27</v>
      </c>
      <c r="E35" s="2">
        <f>ROUND(_h10[[#This Row],[hod míčkem]],1)*10</f>
        <v>123</v>
      </c>
      <c r="F35" s="1">
        <v>290</v>
      </c>
      <c r="G35" s="2">
        <f>_h10[[#This Row],[skok daleký]]</f>
        <v>290</v>
      </c>
      <c r="H35" s="2">
        <f>_h10[[#This Row],[body]]+_h10[[#This Row],[body2]]+_h10[[#This Row],[body3]]</f>
        <v>798</v>
      </c>
      <c r="I35" s="2">
        <f>RANK(_h10[[#This Row],[celkový počet bodů]], _h10[celkový počet bodů], 0)</f>
        <v>7</v>
      </c>
    </row>
    <row r="36" spans="1:9" x14ac:dyDescent="0.3">
      <c r="A36" s="1" t="s">
        <v>56</v>
      </c>
      <c r="B36" s="1">
        <v>10.7</v>
      </c>
      <c r="C36" s="2">
        <f>IF(_h10[[#This Row],[běh na 60 m]]="",0,500-((_h10[[#This Row],[běh na 60 m]]-9)*50))</f>
        <v>415</v>
      </c>
      <c r="D36" s="1">
        <v>16.920000000000002</v>
      </c>
      <c r="E36" s="2">
        <f>ROUND(_h10[[#This Row],[hod míčkem]],1)*10</f>
        <v>169</v>
      </c>
      <c r="F36" s="1">
        <v>310</v>
      </c>
      <c r="G36" s="2">
        <f>_h10[[#This Row],[skok daleký]]</f>
        <v>310</v>
      </c>
      <c r="H36" s="2">
        <f>_h10[[#This Row],[body]]+_h10[[#This Row],[body2]]+_h10[[#This Row],[body3]]</f>
        <v>894</v>
      </c>
      <c r="I36" s="2">
        <f>RANK(_h10[[#This Row],[celkový počet bodů]], _h10[celkový počet bodů], 0)</f>
        <v>4</v>
      </c>
    </row>
    <row r="37" spans="1:9" x14ac:dyDescent="0.3">
      <c r="A37" s="1" t="s">
        <v>97</v>
      </c>
      <c r="B37" s="1">
        <v>13.5</v>
      </c>
      <c r="C37" s="2">
        <f>IF(_h10[[#This Row],[běh na 60 m]]="",0,500-((_h10[[#This Row],[běh na 60 m]]-9)*50))</f>
        <v>275</v>
      </c>
      <c r="D37" s="1">
        <v>11.12</v>
      </c>
      <c r="E37" s="2">
        <f>ROUND(_h10[[#This Row],[hod míčkem]],1)*10</f>
        <v>111</v>
      </c>
      <c r="F37" s="1">
        <v>225</v>
      </c>
      <c r="G37" s="2">
        <f>_h10[[#This Row],[skok daleký]]</f>
        <v>225</v>
      </c>
      <c r="H37" s="2">
        <f>_h10[[#This Row],[body]]+_h10[[#This Row],[body2]]+_h10[[#This Row],[body3]]</f>
        <v>611</v>
      </c>
      <c r="I37" s="2">
        <f>RANK(_h10[[#This Row],[celkový počet bodů]], _h10[celkový počet bodů], 0)</f>
        <v>13</v>
      </c>
    </row>
    <row r="39" spans="1:9" ht="30.75" x14ac:dyDescent="0.55000000000000004">
      <c r="A39" s="16" t="s">
        <v>46</v>
      </c>
      <c r="B39" s="16"/>
      <c r="C39" s="16"/>
      <c r="D39" s="16"/>
      <c r="E39" s="16"/>
      <c r="F39" s="16"/>
      <c r="G39" s="16"/>
      <c r="H39" s="16"/>
      <c r="I39" s="16"/>
    </row>
    <row r="40" spans="1:9" x14ac:dyDescent="0.3">
      <c r="A40" s="1" t="s">
        <v>60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3" t="s">
        <v>8</v>
      </c>
    </row>
    <row r="41" spans="1:9" x14ac:dyDescent="0.3">
      <c r="A41" s="1" t="s">
        <v>35</v>
      </c>
      <c r="B41" s="1">
        <v>10.9</v>
      </c>
      <c r="C41" s="1">
        <f>IF(_h09[[#This Row],[běh na 60 m]]="",0,500-((_h09[[#This Row],[běh na 60 m]]-9)*50))</f>
        <v>405</v>
      </c>
      <c r="D41" s="1">
        <v>10.1</v>
      </c>
      <c r="E41" s="1">
        <f>ROUND(_h09[[#This Row],[hod míčkem]],1)*10</f>
        <v>101</v>
      </c>
      <c r="F41" s="1">
        <v>318</v>
      </c>
      <c r="G41" s="1">
        <f>_h09[[#This Row],[skok daleký]]</f>
        <v>318</v>
      </c>
      <c r="H41" s="1">
        <f>_h09[[#This Row],[body]]+_h09[[#This Row],[body2]]+_h09[[#This Row],[body3]]</f>
        <v>824</v>
      </c>
      <c r="I41" s="1">
        <f>RANK(_h09[[#This Row],[celkový počet bodů]], _h09[celkový počet bodů], 0)</f>
        <v>16</v>
      </c>
    </row>
    <row r="42" spans="1:9" x14ac:dyDescent="0.3">
      <c r="A42" s="1" t="s">
        <v>36</v>
      </c>
      <c r="B42" s="1">
        <v>11.5</v>
      </c>
      <c r="C42" s="1">
        <f>IF(_h09[[#This Row],[běh na 60 m]]="",0,500-((_h09[[#This Row],[běh na 60 m]]-9)*50))</f>
        <v>375</v>
      </c>
      <c r="D42" s="1">
        <v>13.66</v>
      </c>
      <c r="E42" s="1">
        <f>ROUND(_h09[[#This Row],[hod míčkem]],1)*10</f>
        <v>137</v>
      </c>
      <c r="F42" s="1">
        <v>255</v>
      </c>
      <c r="G42" s="1">
        <f>_h09[[#This Row],[skok daleký]]</f>
        <v>255</v>
      </c>
      <c r="H42" s="1">
        <f>_h09[[#This Row],[body]]+_h09[[#This Row],[body2]]+_h09[[#This Row],[body3]]</f>
        <v>767</v>
      </c>
      <c r="I42" s="1">
        <f>RANK(_h09[[#This Row],[celkový počet bodů]], _h09[celkový počet bodů], 0)</f>
        <v>18</v>
      </c>
    </row>
    <row r="43" spans="1:9" x14ac:dyDescent="0.3">
      <c r="A43" s="1" t="s">
        <v>55</v>
      </c>
      <c r="B43" s="1">
        <v>10.3</v>
      </c>
      <c r="C43" s="1">
        <f>IF(_h09[[#This Row],[běh na 60 m]]="",0,500-((_h09[[#This Row],[běh na 60 m]]-9)*50))</f>
        <v>435</v>
      </c>
      <c r="D43" s="1">
        <v>11.8</v>
      </c>
      <c r="E43" s="1">
        <f>ROUND(_h09[[#This Row],[hod míčkem]],1)*10</f>
        <v>118</v>
      </c>
      <c r="F43" s="1">
        <v>322</v>
      </c>
      <c r="G43" s="1">
        <f>_h09[[#This Row],[skok daleký]]</f>
        <v>322</v>
      </c>
      <c r="H43" s="1">
        <f>_h09[[#This Row],[body]]+_h09[[#This Row],[body2]]+_h09[[#This Row],[body3]]</f>
        <v>875</v>
      </c>
      <c r="I43" s="1">
        <f>RANK(_h09[[#This Row],[celkový počet bodů]], _h09[celkový počet bodů], 0)</f>
        <v>9</v>
      </c>
    </row>
    <row r="44" spans="1:9" x14ac:dyDescent="0.3">
      <c r="A44" s="1" t="s">
        <v>99</v>
      </c>
      <c r="B44" s="1">
        <v>11.3</v>
      </c>
      <c r="C44" s="1">
        <f>IF(_h09[[#This Row],[běh na 60 m]]="",0,500-((_h09[[#This Row],[běh na 60 m]]-9)*50))</f>
        <v>385</v>
      </c>
      <c r="D44" s="1">
        <v>18.5</v>
      </c>
      <c r="E44" s="1">
        <f>ROUND(_h09[[#This Row],[hod míčkem]],1)*10</f>
        <v>185</v>
      </c>
      <c r="F44" s="1">
        <v>290</v>
      </c>
      <c r="G44" s="1">
        <f>_h09[[#This Row],[skok daleký]]</f>
        <v>290</v>
      </c>
      <c r="H44" s="1">
        <f>_h09[[#This Row],[body]]+_h09[[#This Row],[body2]]+_h09[[#This Row],[body3]]</f>
        <v>860</v>
      </c>
      <c r="I44" s="1">
        <f>RANK(_h09[[#This Row],[celkový počet bodů]], _h09[celkový počet bodů], 0)</f>
        <v>10</v>
      </c>
    </row>
    <row r="45" spans="1:9" x14ac:dyDescent="0.3">
      <c r="A45" s="1" t="s">
        <v>37</v>
      </c>
      <c r="B45" s="1">
        <v>10.7</v>
      </c>
      <c r="C45" s="1">
        <f>IF(_h09[[#This Row],[běh na 60 m]]="",0,500-((_h09[[#This Row],[běh na 60 m]]-9)*50))</f>
        <v>415</v>
      </c>
      <c r="D45" s="1">
        <v>12.92</v>
      </c>
      <c r="E45" s="1">
        <f>ROUND(_h09[[#This Row],[hod míčkem]],1)*10</f>
        <v>129</v>
      </c>
      <c r="F45" s="1">
        <v>282</v>
      </c>
      <c r="G45" s="1">
        <f>_h09[[#This Row],[skok daleký]]</f>
        <v>282</v>
      </c>
      <c r="H45" s="1">
        <f>_h09[[#This Row],[body]]+_h09[[#This Row],[body2]]+_h09[[#This Row],[body3]]</f>
        <v>826</v>
      </c>
      <c r="I45" s="1">
        <f>RANK(_h09[[#This Row],[celkový počet bodů]], _h09[celkový počet bodů], 0)</f>
        <v>15</v>
      </c>
    </row>
    <row r="46" spans="1:9" x14ac:dyDescent="0.3">
      <c r="A46" s="1" t="s">
        <v>100</v>
      </c>
      <c r="B46" s="1">
        <v>11.7</v>
      </c>
      <c r="C46" s="2">
        <f>IF(_h09[[#This Row],[běh na 60 m]]="",0,500-((_h09[[#This Row],[běh na 60 m]]-9)*50))</f>
        <v>365</v>
      </c>
      <c r="D46" s="1">
        <v>23.24</v>
      </c>
      <c r="E46" s="2">
        <f>ROUND(_h09[[#This Row],[hod míčkem]],1)*10</f>
        <v>232</v>
      </c>
      <c r="F46" s="1">
        <v>308</v>
      </c>
      <c r="G46" s="2">
        <f>_h09[[#This Row],[skok daleký]]</f>
        <v>308</v>
      </c>
      <c r="H46" s="2">
        <f>_h09[[#This Row],[body]]+_h09[[#This Row],[body2]]+_h09[[#This Row],[body3]]</f>
        <v>905</v>
      </c>
      <c r="I46" s="2">
        <f>RANK(_h09[[#This Row],[celkový počet bodů]], _h09[celkový počet bodů], 0)</f>
        <v>7</v>
      </c>
    </row>
    <row r="47" spans="1:9" x14ac:dyDescent="0.3">
      <c r="A47" s="1" t="s">
        <v>101</v>
      </c>
      <c r="B47" s="1">
        <v>11</v>
      </c>
      <c r="C47" s="2">
        <f>IF(_h09[[#This Row],[běh na 60 m]]="",0,500-((_h09[[#This Row],[běh na 60 m]]-9)*50))</f>
        <v>400</v>
      </c>
      <c r="D47" s="1">
        <v>15.8</v>
      </c>
      <c r="E47" s="2">
        <f>ROUND(_h09[[#This Row],[hod míčkem]],1)*10</f>
        <v>158</v>
      </c>
      <c r="F47" s="1">
        <v>297</v>
      </c>
      <c r="G47" s="2">
        <f>_h09[[#This Row],[skok daleký]]</f>
        <v>297</v>
      </c>
      <c r="H47" s="2">
        <f>_h09[[#This Row],[body]]+_h09[[#This Row],[body2]]+_h09[[#This Row],[body3]]</f>
        <v>855</v>
      </c>
      <c r="I47" s="2">
        <f>RANK(_h09[[#This Row],[celkový počet bodů]], _h09[celkový počet bodů], 0)</f>
        <v>11</v>
      </c>
    </row>
    <row r="48" spans="1:9" x14ac:dyDescent="0.3">
      <c r="A48" s="1" t="s">
        <v>38</v>
      </c>
      <c r="B48" s="1">
        <v>10.5</v>
      </c>
      <c r="C48" s="2">
        <f>IF(_h09[[#This Row],[běh na 60 m]]="",0,500-((_h09[[#This Row],[běh na 60 m]]-9)*50))</f>
        <v>425</v>
      </c>
      <c r="D48" s="1">
        <v>22.25</v>
      </c>
      <c r="E48" s="2">
        <f>ROUND(_h09[[#This Row],[hod míčkem]],1)*10</f>
        <v>223</v>
      </c>
      <c r="F48" s="1">
        <v>332</v>
      </c>
      <c r="G48" s="2">
        <f>_h09[[#This Row],[skok daleký]]</f>
        <v>332</v>
      </c>
      <c r="H48" s="2">
        <f>_h09[[#This Row],[body]]+_h09[[#This Row],[body2]]+_h09[[#This Row],[body3]]</f>
        <v>980</v>
      </c>
      <c r="I48" s="2">
        <f>RANK(_h09[[#This Row],[celkový počet bodů]], _h09[celkový počet bodů], 0)</f>
        <v>3</v>
      </c>
    </row>
    <row r="49" spans="1:9" x14ac:dyDescent="0.3">
      <c r="A49" s="1" t="s">
        <v>39</v>
      </c>
      <c r="B49" s="1">
        <v>13</v>
      </c>
      <c r="C49" s="2">
        <f>IF(_h09[[#This Row],[běh na 60 m]]="",0,500-((_h09[[#This Row],[běh na 60 m]]-9)*50))</f>
        <v>300</v>
      </c>
      <c r="D49" s="1">
        <v>20.51</v>
      </c>
      <c r="E49" s="2">
        <f>ROUND(_h09[[#This Row],[hod míčkem]],1)*10</f>
        <v>205</v>
      </c>
      <c r="F49" s="1">
        <v>239</v>
      </c>
      <c r="G49" s="2">
        <f>_h09[[#This Row],[skok daleký]]</f>
        <v>239</v>
      </c>
      <c r="H49" s="2">
        <f>_h09[[#This Row],[body]]+_h09[[#This Row],[body2]]+_h09[[#This Row],[body3]]</f>
        <v>744</v>
      </c>
      <c r="I49" s="2">
        <f>RANK(_h09[[#This Row],[celkový počet bodů]], _h09[celkový počet bodů], 0)</f>
        <v>19</v>
      </c>
    </row>
    <row r="50" spans="1:9" x14ac:dyDescent="0.3">
      <c r="A50" s="1" t="s">
        <v>40</v>
      </c>
      <c r="B50" s="1">
        <v>11.5</v>
      </c>
      <c r="C50" s="2">
        <f>IF(_h09[[#This Row],[běh na 60 m]]="",0,500-((_h09[[#This Row],[běh na 60 m]]-9)*50))</f>
        <v>375</v>
      </c>
      <c r="D50" s="1">
        <v>19.48</v>
      </c>
      <c r="E50" s="2">
        <f>ROUND(_h09[[#This Row],[hod míčkem]],1)*10</f>
        <v>195</v>
      </c>
      <c r="F50" s="1">
        <v>283</v>
      </c>
      <c r="G50" s="2">
        <f>_h09[[#This Row],[skok daleký]]</f>
        <v>283</v>
      </c>
      <c r="H50" s="2">
        <f>_h09[[#This Row],[body]]+_h09[[#This Row],[body2]]+_h09[[#This Row],[body3]]</f>
        <v>853</v>
      </c>
      <c r="I50" s="2">
        <f>RANK(_h09[[#This Row],[celkový počet bodů]], _h09[celkový počet bodů], 0)</f>
        <v>12</v>
      </c>
    </row>
    <row r="51" spans="1:9" x14ac:dyDescent="0.3">
      <c r="A51" s="1" t="s">
        <v>102</v>
      </c>
      <c r="B51" s="1">
        <v>10.3</v>
      </c>
      <c r="C51" s="2">
        <f>IF(_h09[[#This Row],[běh na 60 m]]="",0,500-((_h09[[#This Row],[běh na 60 m]]-9)*50))</f>
        <v>435</v>
      </c>
      <c r="D51" s="1">
        <v>16.45</v>
      </c>
      <c r="E51" s="2">
        <f>ROUND(_h09[[#This Row],[hod míčkem]],1)*10</f>
        <v>165</v>
      </c>
      <c r="F51" s="1">
        <v>302</v>
      </c>
      <c r="G51" s="2">
        <f>_h09[[#This Row],[skok daleký]]</f>
        <v>302</v>
      </c>
      <c r="H51" s="2">
        <f>_h09[[#This Row],[body]]+_h09[[#This Row],[body2]]+_h09[[#This Row],[body3]]</f>
        <v>902</v>
      </c>
      <c r="I51" s="2">
        <f>RANK(_h09[[#This Row],[celkový počet bodů]], _h09[celkový počet bodů], 0)</f>
        <v>8</v>
      </c>
    </row>
    <row r="52" spans="1:9" x14ac:dyDescent="0.3">
      <c r="A52" s="1" t="s">
        <v>49</v>
      </c>
      <c r="B52" s="1">
        <v>10.1</v>
      </c>
      <c r="C52" s="2">
        <f>IF(_h09[[#This Row],[běh na 60 m]]="",0,500-((_h09[[#This Row],[běh na 60 m]]-9)*50))</f>
        <v>445</v>
      </c>
      <c r="D52" s="1">
        <v>19.8</v>
      </c>
      <c r="E52" s="2">
        <f>ROUND(_h09[[#This Row],[hod míčkem]],1)*10</f>
        <v>198</v>
      </c>
      <c r="F52" s="1">
        <v>329</v>
      </c>
      <c r="G52" s="2">
        <f>_h09[[#This Row],[skok daleký]]</f>
        <v>329</v>
      </c>
      <c r="H52" s="2">
        <f>_h09[[#This Row],[body]]+_h09[[#This Row],[body2]]+_h09[[#This Row],[body3]]</f>
        <v>972</v>
      </c>
      <c r="I52" s="2">
        <f>RANK(_h09[[#This Row],[celkový počet bodů]], _h09[celkový počet bodů], 0)</f>
        <v>4</v>
      </c>
    </row>
    <row r="53" spans="1:9" x14ac:dyDescent="0.3">
      <c r="A53" s="1" t="s">
        <v>50</v>
      </c>
      <c r="B53" s="1">
        <v>11.4</v>
      </c>
      <c r="C53" s="2">
        <f>IF(_h09[[#This Row],[běh na 60 m]]="",0,500-((_h09[[#This Row],[běh na 60 m]]-9)*50))</f>
        <v>380</v>
      </c>
      <c r="D53" s="1">
        <v>16.100000000000001</v>
      </c>
      <c r="E53" s="2">
        <f>ROUND(_h09[[#This Row],[hod míčkem]],1)*10</f>
        <v>161</v>
      </c>
      <c r="F53" s="1">
        <v>311</v>
      </c>
      <c r="G53" s="2">
        <f>_h09[[#This Row],[skok daleký]]</f>
        <v>311</v>
      </c>
      <c r="H53" s="2">
        <f>_h09[[#This Row],[body]]+_h09[[#This Row],[body2]]+_h09[[#This Row],[body3]]</f>
        <v>852</v>
      </c>
      <c r="I53" s="2">
        <f>RANK(_h09[[#This Row],[celkový počet bodů]], _h09[celkový počet bodů], 0)</f>
        <v>13</v>
      </c>
    </row>
    <row r="54" spans="1:9" x14ac:dyDescent="0.3">
      <c r="A54" s="1" t="s">
        <v>51</v>
      </c>
      <c r="B54" s="1">
        <v>11.8</v>
      </c>
      <c r="C54" s="2">
        <f>IF(_h09[[#This Row],[běh na 60 m]]="",0,500-((_h09[[#This Row],[běh na 60 m]]-9)*50))</f>
        <v>360</v>
      </c>
      <c r="D54" s="1">
        <v>10.71</v>
      </c>
      <c r="E54" s="2">
        <f>ROUND(_h09[[#This Row],[hod míčkem]],1)*10</f>
        <v>107</v>
      </c>
      <c r="F54" s="1">
        <v>306</v>
      </c>
      <c r="G54" s="2">
        <f>_h09[[#This Row],[skok daleký]]</f>
        <v>306</v>
      </c>
      <c r="H54" s="2">
        <f>_h09[[#This Row],[body]]+_h09[[#This Row],[body2]]+_h09[[#This Row],[body3]]</f>
        <v>773</v>
      </c>
      <c r="I54" s="2">
        <f>RANK(_h09[[#This Row],[celkový počet bodů]], _h09[celkový počet bodů], 0)</f>
        <v>17</v>
      </c>
    </row>
    <row r="55" spans="1:9" x14ac:dyDescent="0.3">
      <c r="A55" s="1" t="s">
        <v>52</v>
      </c>
      <c r="B55" s="1">
        <v>10.7</v>
      </c>
      <c r="C55" s="2">
        <f>IF(_h09[[#This Row],[běh na 60 m]]="",0,500-((_h09[[#This Row],[běh na 60 m]]-9)*50))</f>
        <v>415</v>
      </c>
      <c r="D55" s="1">
        <v>14.35</v>
      </c>
      <c r="E55" s="2">
        <f>ROUND(_h09[[#This Row],[hod míčkem]],1)*10</f>
        <v>144</v>
      </c>
      <c r="F55" s="1">
        <v>277</v>
      </c>
      <c r="G55" s="2">
        <f>_h09[[#This Row],[skok daleký]]</f>
        <v>277</v>
      </c>
      <c r="H55" s="2">
        <f>_h09[[#This Row],[body]]+_h09[[#This Row],[body2]]+_h09[[#This Row],[body3]]</f>
        <v>836</v>
      </c>
      <c r="I55" s="2">
        <f>RANK(_h09[[#This Row],[celkový počet bodů]], _h09[celkový počet bodů], 0)</f>
        <v>14</v>
      </c>
    </row>
    <row r="56" spans="1:9" x14ac:dyDescent="0.3">
      <c r="A56" s="1" t="s">
        <v>53</v>
      </c>
      <c r="B56" s="1">
        <v>9.6999999999999993</v>
      </c>
      <c r="C56" s="2">
        <f>IF(_h09[[#This Row],[běh na 60 m]]="",0,500-((_h09[[#This Row],[běh na 60 m]]-9)*50))</f>
        <v>465.00000000000006</v>
      </c>
      <c r="D56" s="1">
        <v>20.3</v>
      </c>
      <c r="E56" s="2">
        <f>ROUND(_h09[[#This Row],[hod míčkem]],1)*10</f>
        <v>203</v>
      </c>
      <c r="F56" s="1">
        <v>359</v>
      </c>
      <c r="G56" s="2">
        <f>_h09[[#This Row],[skok daleký]]</f>
        <v>359</v>
      </c>
      <c r="H56" s="2">
        <f>_h09[[#This Row],[body]]+_h09[[#This Row],[body2]]+_h09[[#This Row],[body3]]</f>
        <v>1027</v>
      </c>
      <c r="I56" s="2">
        <f>RANK(_h09[[#This Row],[celkový počet bodů]], _h09[celkový počet bodů], 0)</f>
        <v>2</v>
      </c>
    </row>
    <row r="57" spans="1:9" x14ac:dyDescent="0.3">
      <c r="A57" s="1" t="s">
        <v>103</v>
      </c>
      <c r="B57" s="1">
        <v>10</v>
      </c>
      <c r="C57" s="2">
        <f>IF(_h09[[#This Row],[běh na 60 m]]="",0,500-((_h09[[#This Row],[běh na 60 m]]-9)*50))</f>
        <v>450</v>
      </c>
      <c r="D57" s="1">
        <v>18.66</v>
      </c>
      <c r="E57" s="2">
        <f>ROUND(_h09[[#This Row],[hod míčkem]],1)*10</f>
        <v>187</v>
      </c>
      <c r="F57" s="1">
        <v>329</v>
      </c>
      <c r="G57" s="2">
        <f>_h09[[#This Row],[skok daleký]]</f>
        <v>329</v>
      </c>
      <c r="H57" s="2">
        <f>_h09[[#This Row],[body]]+_h09[[#This Row],[body2]]+_h09[[#This Row],[body3]]</f>
        <v>966</v>
      </c>
      <c r="I57" s="2">
        <f>RANK(_h09[[#This Row],[celkový počet bodů]], _h09[celkový počet bodů], 0)</f>
        <v>5</v>
      </c>
    </row>
    <row r="58" spans="1:9" x14ac:dyDescent="0.3">
      <c r="A58" s="1" t="s">
        <v>54</v>
      </c>
      <c r="B58" s="2">
        <v>9.4</v>
      </c>
      <c r="C58" s="2">
        <f>IF(_h09[[#This Row],[běh na 60 m]]="",0,500-((_h09[[#This Row],[běh na 60 m]]-9)*50))</f>
        <v>480</v>
      </c>
      <c r="D58" s="1">
        <v>23.57</v>
      </c>
      <c r="E58" s="2">
        <f>ROUND(_h09[[#This Row],[hod míčkem]],1)*10</f>
        <v>236</v>
      </c>
      <c r="F58" s="1">
        <v>352</v>
      </c>
      <c r="G58" s="2">
        <f>_h09[[#This Row],[skok daleký]]</f>
        <v>352</v>
      </c>
      <c r="H58" s="2">
        <f>_h09[[#This Row],[body]]+_h09[[#This Row],[body2]]+_h09[[#This Row],[body3]]</f>
        <v>1068</v>
      </c>
      <c r="I58" s="2">
        <f>RANK(_h09[[#This Row],[celkový počet bodů]], _h09[celkový počet bodů], 0)</f>
        <v>1</v>
      </c>
    </row>
    <row r="59" spans="1:9" x14ac:dyDescent="0.3">
      <c r="A59" s="1" t="s">
        <v>104</v>
      </c>
      <c r="B59" s="1">
        <v>10.5</v>
      </c>
      <c r="C59" s="2">
        <f>IF(_h09[[#This Row],[běh na 60 m]]="",0,500-((_h09[[#This Row],[běh na 60 m]]-9)*50))</f>
        <v>425</v>
      </c>
      <c r="D59" s="1">
        <v>17.649999999999999</v>
      </c>
      <c r="E59" s="2">
        <f>ROUND(_h09[[#This Row],[hod míčkem]],1)*10</f>
        <v>177</v>
      </c>
      <c r="F59" s="1">
        <v>311</v>
      </c>
      <c r="G59" s="2">
        <f>_h09[[#This Row],[skok daleký]]</f>
        <v>311</v>
      </c>
      <c r="H59" s="2">
        <f>_h09[[#This Row],[body]]+_h09[[#This Row],[body2]]+_h09[[#This Row],[body3]]</f>
        <v>913</v>
      </c>
      <c r="I59" s="2">
        <f>RANK(_h09[[#This Row],[celkový počet bodů]], _h09[celkový počet bodů], 0)</f>
        <v>6</v>
      </c>
    </row>
    <row r="61" spans="1:9" ht="30.75" x14ac:dyDescent="0.55000000000000004">
      <c r="A61" s="16" t="s">
        <v>45</v>
      </c>
      <c r="B61" s="16"/>
      <c r="C61" s="16"/>
      <c r="D61" s="16"/>
      <c r="E61" s="16"/>
      <c r="F61" s="16"/>
      <c r="G61" s="16"/>
      <c r="H61" s="16"/>
      <c r="I61" s="16"/>
    </row>
    <row r="62" spans="1:9" x14ac:dyDescent="0.3">
      <c r="A62" s="1" t="s">
        <v>60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1" t="s">
        <v>6</v>
      </c>
      <c r="H62" s="1" t="s">
        <v>7</v>
      </c>
      <c r="I62" s="1" t="s">
        <v>8</v>
      </c>
    </row>
    <row r="63" spans="1:9" x14ac:dyDescent="0.3">
      <c r="A63" s="1" t="s">
        <v>105</v>
      </c>
      <c r="B63" s="1">
        <v>10.6</v>
      </c>
      <c r="C63" s="1">
        <f>IF(_h08[[#This Row],[běh na 60 m]]="",0,500-((_h08[[#This Row],[běh na 60 m]]-9)*50))</f>
        <v>420</v>
      </c>
      <c r="D63" s="1">
        <v>14.47</v>
      </c>
      <c r="E63" s="1">
        <f>ROUND(_h08[[#This Row],[hod míčkem]],1)*10</f>
        <v>145</v>
      </c>
      <c r="F63" s="1">
        <v>290</v>
      </c>
      <c r="G63" s="1">
        <f>_h08[[#This Row],[skok daleký]]</f>
        <v>290</v>
      </c>
      <c r="H63" s="1">
        <f>_h08[[#This Row],[body]]+_h08[[#This Row],[body2]]+_h08[[#This Row],[body3]]</f>
        <v>855</v>
      </c>
      <c r="I63" s="1">
        <f>RANK(_h08[[#This Row],[celkový počet bodů]], _h08[celkový počet bodů], 0)</f>
        <v>9</v>
      </c>
    </row>
    <row r="64" spans="1:9" x14ac:dyDescent="0.3">
      <c r="A64" s="1" t="s">
        <v>106</v>
      </c>
      <c r="B64" s="1">
        <v>11</v>
      </c>
      <c r="C64" s="1">
        <f>IF(_h08[[#This Row],[běh na 60 m]]="",0,500-((_h08[[#This Row],[běh na 60 m]]-9)*50))</f>
        <v>400</v>
      </c>
      <c r="D64" s="1">
        <v>8.1</v>
      </c>
      <c r="E64" s="1">
        <f>ROUND(_h08[[#This Row],[hod míčkem]],1)*10</f>
        <v>81</v>
      </c>
      <c r="F64" s="1">
        <v>253</v>
      </c>
      <c r="G64" s="1">
        <f>_h08[[#This Row],[skok daleký]]</f>
        <v>253</v>
      </c>
      <c r="H64" s="1">
        <f>_h08[[#This Row],[body]]+_h08[[#This Row],[body2]]+_h08[[#This Row],[body3]]</f>
        <v>734</v>
      </c>
      <c r="I64" s="1">
        <f>RANK(_h08[[#This Row],[celkový počet bodů]], _h08[celkový počet bodů], 0)</f>
        <v>13</v>
      </c>
    </row>
    <row r="65" spans="1:10" x14ac:dyDescent="0.3">
      <c r="A65" s="1" t="s">
        <v>41</v>
      </c>
      <c r="B65" s="1">
        <v>9.8000000000000007</v>
      </c>
      <c r="C65" s="1">
        <f>IF(_h08[[#This Row],[běh na 60 m]]="",0,500-((_h08[[#This Row],[běh na 60 m]]-9)*50))</f>
        <v>459.99999999999994</v>
      </c>
      <c r="D65" s="1">
        <v>28.48</v>
      </c>
      <c r="E65" s="1">
        <f>ROUND(_h08[[#This Row],[hod míčkem]],1)*10</f>
        <v>285</v>
      </c>
      <c r="F65" s="1">
        <v>335</v>
      </c>
      <c r="G65" s="1">
        <f>_h08[[#This Row],[skok daleký]]</f>
        <v>335</v>
      </c>
      <c r="H65" s="1">
        <f>_h08[[#This Row],[body]]+_h08[[#This Row],[body2]]+_h08[[#This Row],[body3]]</f>
        <v>1080</v>
      </c>
      <c r="I65" s="1">
        <f>RANK(_h08[[#This Row],[celkový počet bodů]], _h08[celkový počet bodů], 0)</f>
        <v>3</v>
      </c>
    </row>
    <row r="66" spans="1:10" x14ac:dyDescent="0.3">
      <c r="A66" s="1" t="s">
        <v>119</v>
      </c>
      <c r="B66" s="1">
        <v>11.5</v>
      </c>
      <c r="C66" s="1">
        <f>IF(_h08[[#This Row],[běh na 60 m]]="",0,500-((_h08[[#This Row],[běh na 60 m]]-9)*50))</f>
        <v>375</v>
      </c>
      <c r="D66" s="1">
        <v>14.2</v>
      </c>
      <c r="E66" s="1">
        <f>ROUND(_h08[[#This Row],[hod míčkem]],1)*10</f>
        <v>142</v>
      </c>
      <c r="F66" s="1">
        <v>310</v>
      </c>
      <c r="G66" s="1">
        <f>_h08[[#This Row],[skok daleký]]</f>
        <v>310</v>
      </c>
      <c r="H66" s="1">
        <f>_h08[[#This Row],[body]]+_h08[[#This Row],[body2]]+_h08[[#This Row],[body3]]</f>
        <v>827</v>
      </c>
      <c r="I66" s="1">
        <f>RANK(_h08[[#This Row],[celkový počet bodů]], _h08[celkový počet bodů], 0)</f>
        <v>10</v>
      </c>
    </row>
    <row r="67" spans="1:10" x14ac:dyDescent="0.3">
      <c r="A67" s="1" t="s">
        <v>42</v>
      </c>
      <c r="B67" s="1">
        <v>10.5</v>
      </c>
      <c r="C67" s="1">
        <f>IF(_h08[[#This Row],[běh na 60 m]]="",0,500-((_h08[[#This Row],[běh na 60 m]]-9)*50))</f>
        <v>425</v>
      </c>
      <c r="D67" s="1">
        <v>23.76</v>
      </c>
      <c r="E67" s="1">
        <f>ROUND(_h08[[#This Row],[hod míčkem]],1)*10</f>
        <v>238</v>
      </c>
      <c r="F67" s="1">
        <v>338</v>
      </c>
      <c r="G67" s="1">
        <f>_h08[[#This Row],[skok daleký]]</f>
        <v>338</v>
      </c>
      <c r="H67" s="1">
        <f>_h08[[#This Row],[body]]+_h08[[#This Row],[body2]]+_h08[[#This Row],[body3]]</f>
        <v>1001</v>
      </c>
      <c r="I67" s="1">
        <f>RANK(_h08[[#This Row],[celkový počet bodů]], _h08[celkový počet bodů], 0)</f>
        <v>6</v>
      </c>
    </row>
    <row r="68" spans="1:10" x14ac:dyDescent="0.3">
      <c r="A68" s="1" t="s">
        <v>107</v>
      </c>
      <c r="B68" s="1">
        <v>9.4</v>
      </c>
      <c r="C68" s="1">
        <f>IF(_h08[[#This Row],[běh na 60 m]]="",0,500-((_h08[[#This Row],[běh na 60 m]]-9)*50))</f>
        <v>480</v>
      </c>
      <c r="D68" s="1">
        <v>18.420000000000002</v>
      </c>
      <c r="E68" s="1">
        <f>ROUND(_h08[[#This Row],[hod míčkem]],1)*10</f>
        <v>184</v>
      </c>
      <c r="F68" s="1">
        <v>342</v>
      </c>
      <c r="G68" s="1">
        <f>_h08[[#This Row],[skok daleký]]</f>
        <v>342</v>
      </c>
      <c r="H68" s="1">
        <f>_h08[[#This Row],[body]]+_h08[[#This Row],[body2]]+_h08[[#This Row],[body3]]</f>
        <v>1006</v>
      </c>
      <c r="I68" s="1">
        <f>RANK(_h08[[#This Row],[celkový počet bodů]], _h08[celkový počet bodů], 0)</f>
        <v>5</v>
      </c>
    </row>
    <row r="69" spans="1:10" x14ac:dyDescent="0.3">
      <c r="A69" s="1" t="s">
        <v>43</v>
      </c>
      <c r="B69" s="1">
        <v>9.9</v>
      </c>
      <c r="C69" s="1">
        <f>IF(_h08[[#This Row],[běh na 60 m]]="",0,500-((_h08[[#This Row],[běh na 60 m]]-9)*50))</f>
        <v>455</v>
      </c>
      <c r="D69" s="1">
        <v>23.94</v>
      </c>
      <c r="E69" s="1">
        <f>ROUND(_h08[[#This Row],[hod míčkem]],1)*10</f>
        <v>239</v>
      </c>
      <c r="F69" s="1">
        <v>390</v>
      </c>
      <c r="G69" s="1">
        <f>_h08[[#This Row],[skok daleký]]</f>
        <v>390</v>
      </c>
      <c r="H69" s="1">
        <f>_h08[[#This Row],[body]]+_h08[[#This Row],[body2]]+_h08[[#This Row],[body3]]</f>
        <v>1084</v>
      </c>
      <c r="I69" s="1">
        <f>RANK(_h08[[#This Row],[celkový počet bodů]], _h08[celkový počet bodů], 0)</f>
        <v>2</v>
      </c>
    </row>
    <row r="70" spans="1:10" x14ac:dyDescent="0.3">
      <c r="A70" s="1" t="s">
        <v>108</v>
      </c>
      <c r="B70" s="1">
        <v>11.3</v>
      </c>
      <c r="C70" s="1">
        <f>IF(_h08[[#This Row],[běh na 60 m]]="",0,500-((_h08[[#This Row],[běh na 60 m]]-9)*50))</f>
        <v>385</v>
      </c>
      <c r="D70" s="1">
        <v>17.54</v>
      </c>
      <c r="E70" s="1">
        <f>ROUND(_h08[[#This Row],[hod míčkem]],1)*10</f>
        <v>175</v>
      </c>
      <c r="F70" s="1">
        <v>262</v>
      </c>
      <c r="G70" s="1">
        <f>_h08[[#This Row],[skok daleký]]</f>
        <v>262</v>
      </c>
      <c r="H70" s="1">
        <f>_h08[[#This Row],[body]]+_h08[[#This Row],[body2]]+_h08[[#This Row],[body3]]</f>
        <v>822</v>
      </c>
      <c r="I70" s="1">
        <f>RANK(_h08[[#This Row],[celkový počet bodů]], _h08[celkový počet bodů], 0)</f>
        <v>11</v>
      </c>
    </row>
    <row r="71" spans="1:10" x14ac:dyDescent="0.3">
      <c r="A71" s="1" t="s">
        <v>118</v>
      </c>
      <c r="B71" s="1">
        <v>9.3000000000000007</v>
      </c>
      <c r="C71" s="2">
        <f>IF(_h08[[#This Row],[běh na 60 m]]="",0,500-((_h08[[#This Row],[běh na 60 m]]-9)*50))</f>
        <v>484.99999999999994</v>
      </c>
      <c r="D71" s="1">
        <v>30.17</v>
      </c>
      <c r="E71" s="2">
        <f>ROUND(_h08[[#This Row],[hod míčkem]],1)*10</f>
        <v>302</v>
      </c>
      <c r="F71" s="1">
        <v>391</v>
      </c>
      <c r="G71" s="2">
        <f>_h08[[#This Row],[skok daleký]]</f>
        <v>391</v>
      </c>
      <c r="H71" s="2">
        <f>_h08[[#This Row],[body]]+_h08[[#This Row],[body2]]+_h08[[#This Row],[body3]]</f>
        <v>1178</v>
      </c>
      <c r="I71" s="2">
        <f>RANK(_h08[[#This Row],[celkový počet bodů]], _h08[celkový počet bodů], 0)</f>
        <v>1</v>
      </c>
    </row>
    <row r="72" spans="1:10" x14ac:dyDescent="0.3">
      <c r="A72" s="1" t="s">
        <v>117</v>
      </c>
      <c r="B72" s="1">
        <v>11.2</v>
      </c>
      <c r="C72" s="2">
        <f>IF(_h08[[#This Row],[běh na 60 m]]="",0,500-((_h08[[#This Row],[běh na 60 m]]-9)*50))</f>
        <v>390</v>
      </c>
      <c r="D72" s="1">
        <v>16.2</v>
      </c>
      <c r="E72" s="2">
        <f>ROUND(_h08[[#This Row],[hod míčkem]],1)*10</f>
        <v>162</v>
      </c>
      <c r="F72" s="1">
        <v>307</v>
      </c>
      <c r="G72" s="2">
        <f>_h08[[#This Row],[skok daleký]]</f>
        <v>307</v>
      </c>
      <c r="H72" s="2">
        <f>_h08[[#This Row],[body]]+_h08[[#This Row],[body2]]+_h08[[#This Row],[body3]]</f>
        <v>859</v>
      </c>
      <c r="I72" s="2">
        <f>RANK(_h08[[#This Row],[celkový počet bodů]], _h08[celkový počet bodů], 0)</f>
        <v>8</v>
      </c>
    </row>
    <row r="73" spans="1:10" x14ac:dyDescent="0.3">
      <c r="A73" s="1" t="s">
        <v>109</v>
      </c>
      <c r="B73" s="1">
        <v>10.9</v>
      </c>
      <c r="C73" s="2">
        <f>IF(_h08[[#This Row],[běh na 60 m]]="",0,500-((_h08[[#This Row],[běh na 60 m]]-9)*50))</f>
        <v>405</v>
      </c>
      <c r="D73" s="1">
        <v>15.22</v>
      </c>
      <c r="E73" s="2">
        <f>ROUND(_h08[[#This Row],[hod míčkem]],1)*10</f>
        <v>152</v>
      </c>
      <c r="F73" s="1">
        <v>313</v>
      </c>
      <c r="G73" s="2">
        <f>_h08[[#This Row],[skok daleký]]</f>
        <v>313</v>
      </c>
      <c r="H73" s="2">
        <f>_h08[[#This Row],[body]]+_h08[[#This Row],[body2]]+_h08[[#This Row],[body3]]</f>
        <v>870</v>
      </c>
      <c r="I73" s="2">
        <f>RANK(_h08[[#This Row],[celkový počet bodů]], _h08[celkový počet bodů], 0)</f>
        <v>7</v>
      </c>
    </row>
    <row r="74" spans="1:10" x14ac:dyDescent="0.3">
      <c r="A74" s="1" t="s">
        <v>110</v>
      </c>
      <c r="B74" s="1">
        <v>11.5</v>
      </c>
      <c r="C74" s="2">
        <f>IF(_h08[[#This Row],[běh na 60 m]]="",0,500-((_h08[[#This Row],[běh na 60 m]]-9)*50))</f>
        <v>375</v>
      </c>
      <c r="D74" s="1">
        <v>18.73</v>
      </c>
      <c r="E74" s="2">
        <f>ROUND(_h08[[#This Row],[hod míčkem]],1)*10</f>
        <v>187</v>
      </c>
      <c r="F74" s="1">
        <v>258</v>
      </c>
      <c r="G74" s="2">
        <f>_h08[[#This Row],[skok daleký]]</f>
        <v>258</v>
      </c>
      <c r="H74" s="2">
        <f>_h08[[#This Row],[body]]+_h08[[#This Row],[body2]]+_h08[[#This Row],[body3]]</f>
        <v>820</v>
      </c>
      <c r="I74" s="2">
        <f>RANK(_h08[[#This Row],[celkový počet bodů]], _h08[celkový počet bodů], 0)</f>
        <v>12</v>
      </c>
      <c r="J74"/>
    </row>
    <row r="75" spans="1:10" x14ac:dyDescent="0.3">
      <c r="A75" s="1" t="s">
        <v>44</v>
      </c>
      <c r="B75" s="1">
        <v>10.4</v>
      </c>
      <c r="C75" s="2">
        <f>IF(_h08[[#This Row],[běh na 60 m]]="",0,500-((_h08[[#This Row],[běh na 60 m]]-9)*50))</f>
        <v>430</v>
      </c>
      <c r="D75" s="1">
        <v>25.65</v>
      </c>
      <c r="E75" s="2">
        <f>ROUND(_h08[[#This Row],[hod míčkem]],1)*10</f>
        <v>257</v>
      </c>
      <c r="F75" s="1">
        <v>343</v>
      </c>
      <c r="G75" s="2">
        <f>_h08[[#This Row],[skok daleký]]</f>
        <v>343</v>
      </c>
      <c r="H75" s="2">
        <f>_h08[[#This Row],[body]]+_h08[[#This Row],[body2]]+_h08[[#This Row],[body3]]</f>
        <v>1030</v>
      </c>
      <c r="I75" s="2">
        <f>RANK(_h08[[#This Row],[celkový počet bodů]], _h08[celkový počet bodů], 0)</f>
        <v>4</v>
      </c>
      <c r="J75"/>
    </row>
    <row r="76" spans="1:10" x14ac:dyDescent="0.3">
      <c r="J76"/>
    </row>
    <row r="77" spans="1:10" x14ac:dyDescent="0.3">
      <c r="J77"/>
    </row>
    <row r="78" spans="1:10" x14ac:dyDescent="0.3">
      <c r="J78"/>
    </row>
    <row r="79" spans="1:10" x14ac:dyDescent="0.3">
      <c r="A79" s="11" t="s">
        <v>111</v>
      </c>
      <c r="J79"/>
    </row>
    <row r="80" spans="1:10" x14ac:dyDescent="0.3">
      <c r="A80" s="12">
        <f>COUNTA(_h12[Příjmení, Jméno],_h11[Příjmení, Jméno],_h10[Příjmení, Jméno],_h09[Příjmení, Jméno],_h08[Příjmení, Jméno])</f>
        <v>61</v>
      </c>
      <c r="J80"/>
    </row>
    <row r="81" spans="10:10" x14ac:dyDescent="0.3">
      <c r="J81"/>
    </row>
    <row r="82" spans="10:10" x14ac:dyDescent="0.3">
      <c r="J82"/>
    </row>
    <row r="83" spans="10:10" x14ac:dyDescent="0.3">
      <c r="J83"/>
    </row>
    <row r="84" spans="10:10" x14ac:dyDescent="0.3">
      <c r="J84"/>
    </row>
  </sheetData>
  <mergeCells count="5">
    <mergeCell ref="A1:I1"/>
    <mergeCell ref="A61:I61"/>
    <mergeCell ref="A11:I11"/>
    <mergeCell ref="A23:I23"/>
    <mergeCell ref="A39:I39"/>
  </mergeCells>
  <conditionalFormatting sqref="I13:I21">
    <cfRule type="top10" dxfId="112" priority="6" bottom="1" rank="3"/>
    <cfRule type="top10" dxfId="111" priority="5" bottom="1" rank="3"/>
  </conditionalFormatting>
  <conditionalFormatting sqref="I3:I9">
    <cfRule type="top10" dxfId="110" priority="4" bottom="1" rank="3"/>
  </conditionalFormatting>
  <conditionalFormatting sqref="I41:I59">
    <cfRule type="top10" dxfId="109" priority="3" bottom="1" rank="3"/>
  </conditionalFormatting>
  <conditionalFormatting sqref="I63:I75">
    <cfRule type="top10" dxfId="108" priority="2" bottom="1" rank="3"/>
  </conditionalFormatting>
  <conditionalFormatting sqref="I25:I37">
    <cfRule type="top10" dxfId="107" priority="1" bottom="1" rank="3"/>
  </conditionalFormatting>
  <pageMargins left="0.7" right="0.7" top="0.75" bottom="0.75" header="0.3" footer="0.3"/>
  <pageSetup scale="35" orientation="landscape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kluci</vt:lpstr>
      <vt:lpstr>holky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2019-04-24T20:28:16Z</dcterms:modified>
</cp:coreProperties>
</file>